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autoCompressPictures="0"/>
  <mc:AlternateContent xmlns:mc="http://schemas.openxmlformats.org/markup-compatibility/2006">
    <mc:Choice Requires="x15">
      <x15ac:absPath xmlns:x15ac="http://schemas.microsoft.com/office/spreadsheetml/2010/11/ac" url="C:\Users\lgrem\Desktop\TRIAL 2020\"/>
    </mc:Choice>
  </mc:AlternateContent>
  <xr:revisionPtr revIDLastSave="0" documentId="13_ncr:1_{A0A40044-9618-46A0-BD2A-DEF4691E141A}" xr6:coauthVersionLast="45" xr6:coauthVersionMax="45" xr10:uidLastSave="{00000000-0000-0000-0000-000000000000}"/>
  <bookViews>
    <workbookView xWindow="-108" yWindow="-108" windowWidth="23256" windowHeight="12576" xr2:uid="{00000000-000D-0000-FFFF-FFFF00000000}"/>
  </bookViews>
  <sheets>
    <sheet name="Championnat Grand Est" sheetId="2" r:id="rId1"/>
    <sheet name="à compléter" sheetId="6" state="hidden" r:id="rId2"/>
    <sheet name="Matrice classement" sheetId="7" state="hidden" r:id="rId3"/>
    <sheet name="Liste Pilotes" sheetId="8" state="hidden" r:id="rId4"/>
    <sheet name="Trophée CA" sheetId="18" state="hidden" r:id="rId5"/>
    <sheet name="Trophée C-A" sheetId="22" r:id="rId6"/>
    <sheet name="Simplifié Grand Est" sheetId="10" r:id="rId7"/>
    <sheet name="Simplifié Trophée C-A" sheetId="21" r:id="rId8"/>
    <sheet name="Simplifié Trophée CA" sheetId="19" state="hidden" r:id="rId9"/>
  </sheets>
  <definedNames>
    <definedName name="_xlnm._FilterDatabase" localSheetId="0" hidden="1">'Championnat Grand Est'!$B$6:$T$121</definedName>
    <definedName name="_xlnm._FilterDatabase" localSheetId="3" hidden="1">'Liste Pilotes'!$B$3:$J$190</definedName>
    <definedName name="_xlnm._FilterDatabase" localSheetId="6" hidden="1">'Simplifié Grand Est'!$B$2:$H$90</definedName>
    <definedName name="_xlnm._FilterDatabase" localSheetId="4" hidden="1">'Trophée CA'!$B$6:$AC$82</definedName>
    <definedName name="_xlnm._FilterDatabase" localSheetId="5" hidden="1">'Trophée C-A'!$B$6:$W$180</definedName>
    <definedName name="_xlnm.Print_Titles" localSheetId="0">'Championnat Grand Est'!$1:$3</definedName>
    <definedName name="_xlnm.Print_Titles" localSheetId="4">'Trophée CA'!$1:$2</definedName>
    <definedName name="_xlnm.Print_Titles" localSheetId="5">'Trophée C-A'!$1:$10</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V179" i="22" l="1"/>
  <c r="S179" i="22"/>
  <c r="P179" i="22"/>
  <c r="M179" i="22"/>
  <c r="S115" i="2"/>
  <c r="P115" i="2"/>
  <c r="M115" i="2"/>
  <c r="C115" i="2" s="1"/>
  <c r="D179" i="22" l="1"/>
  <c r="C179" i="22"/>
  <c r="D115" i="2"/>
  <c r="U183" i="22" l="1"/>
  <c r="R183" i="22"/>
  <c r="O183" i="22"/>
  <c r="L183" i="22"/>
  <c r="O120" i="2"/>
  <c r="L120" i="2"/>
  <c r="F153" i="2"/>
  <c r="E153" i="2"/>
  <c r="F152" i="2"/>
  <c r="E152" i="2"/>
  <c r="F151" i="2"/>
  <c r="E151" i="2"/>
  <c r="F150" i="2"/>
  <c r="E150" i="2"/>
  <c r="F149" i="2"/>
  <c r="E149" i="2"/>
  <c r="F148" i="2"/>
  <c r="E148" i="2"/>
  <c r="F147" i="2"/>
  <c r="E147" i="2"/>
  <c r="F146" i="2"/>
  <c r="E146" i="2"/>
  <c r="F145" i="2"/>
  <c r="E145" i="2"/>
  <c r="F144" i="2"/>
  <c r="E144" i="2"/>
  <c r="F143" i="2"/>
  <c r="E143" i="2"/>
  <c r="F142" i="2"/>
  <c r="E142" i="2"/>
  <c r="E141" i="2"/>
  <c r="E140" i="2"/>
  <c r="E139" i="2"/>
  <c r="E138" i="2"/>
  <c r="E137" i="2"/>
  <c r="E136" i="2"/>
  <c r="E135" i="2"/>
  <c r="E134" i="2"/>
  <c r="E211" i="22"/>
  <c r="J211" i="22" s="1"/>
  <c r="K211" i="22" s="1"/>
  <c r="E228" i="22"/>
  <c r="J228" i="22" s="1"/>
  <c r="K228" i="22" s="1"/>
  <c r="E215" i="22"/>
  <c r="E216" i="22"/>
  <c r="E227" i="22"/>
  <c r="E226" i="22"/>
  <c r="E225" i="22"/>
  <c r="E224" i="22"/>
  <c r="E213" i="22"/>
  <c r="E209" i="22"/>
  <c r="E223" i="22"/>
  <c r="E222" i="22"/>
  <c r="E221" i="22"/>
  <c r="E207" i="22"/>
  <c r="E220" i="22"/>
  <c r="E214" i="22"/>
  <c r="E210" i="22"/>
  <c r="E219" i="22"/>
  <c r="E218" i="22"/>
  <c r="E212" i="22"/>
  <c r="E202" i="22"/>
  <c r="E208" i="22"/>
  <c r="E204" i="22"/>
  <c r="E206" i="22"/>
  <c r="E205" i="22"/>
  <c r="E217" i="22"/>
  <c r="E203" i="22"/>
  <c r="E198" i="22"/>
  <c r="E199" i="22"/>
  <c r="E201" i="22"/>
  <c r="E197" i="22"/>
  <c r="E200" i="22"/>
  <c r="B186" i="22"/>
  <c r="B183" i="22"/>
  <c r="B120" i="2"/>
  <c r="V178" i="22"/>
  <c r="S178" i="22"/>
  <c r="P178" i="22"/>
  <c r="M178" i="22"/>
  <c r="S88" i="2"/>
  <c r="P88" i="2"/>
  <c r="M88" i="2"/>
  <c r="V140" i="22"/>
  <c r="S140" i="22"/>
  <c r="P140" i="22"/>
  <c r="M140" i="22"/>
  <c r="V139" i="22"/>
  <c r="S139" i="22"/>
  <c r="P139" i="22"/>
  <c r="M139" i="22"/>
  <c r="V144" i="22"/>
  <c r="S144" i="22"/>
  <c r="P144" i="22"/>
  <c r="M144" i="22"/>
  <c r="V142" i="22"/>
  <c r="S142" i="22"/>
  <c r="P142" i="22"/>
  <c r="M142" i="22"/>
  <c r="V150" i="22"/>
  <c r="S150" i="22"/>
  <c r="P150" i="22"/>
  <c r="M150" i="22"/>
  <c r="V148" i="22"/>
  <c r="S148" i="22"/>
  <c r="P148" i="22"/>
  <c r="M148" i="22"/>
  <c r="V146" i="22"/>
  <c r="S146" i="22"/>
  <c r="P146" i="22"/>
  <c r="M146" i="22"/>
  <c r="V15" i="22"/>
  <c r="S15" i="22"/>
  <c r="P15" i="22"/>
  <c r="M15" i="22"/>
  <c r="V114" i="22"/>
  <c r="S114" i="22"/>
  <c r="P114" i="22"/>
  <c r="M114" i="22"/>
  <c r="V90" i="22"/>
  <c r="S90" i="22"/>
  <c r="P90" i="22"/>
  <c r="M90" i="22"/>
  <c r="V88" i="22"/>
  <c r="S88" i="22"/>
  <c r="P88" i="22"/>
  <c r="M88" i="22"/>
  <c r="V106" i="22"/>
  <c r="S106" i="22"/>
  <c r="P106" i="22"/>
  <c r="M106" i="22"/>
  <c r="V105" i="22"/>
  <c r="S105" i="22"/>
  <c r="P105" i="22"/>
  <c r="M105" i="22"/>
  <c r="V104" i="22"/>
  <c r="S104" i="22"/>
  <c r="P104" i="22"/>
  <c r="M104" i="22"/>
  <c r="V103" i="22"/>
  <c r="S103" i="22"/>
  <c r="P103" i="22"/>
  <c r="M103" i="22"/>
  <c r="V102" i="22"/>
  <c r="S102" i="22"/>
  <c r="P102" i="22"/>
  <c r="M102" i="22"/>
  <c r="V100" i="22"/>
  <c r="S100" i="22"/>
  <c r="P100" i="22"/>
  <c r="M100" i="22"/>
  <c r="V98" i="22"/>
  <c r="S98" i="22"/>
  <c r="P98" i="22"/>
  <c r="M98" i="22"/>
  <c r="V96" i="22"/>
  <c r="S96" i="22"/>
  <c r="P96" i="22"/>
  <c r="M96" i="22"/>
  <c r="V94" i="22"/>
  <c r="S94" i="22"/>
  <c r="P94" i="22"/>
  <c r="M94" i="22"/>
  <c r="V92" i="22"/>
  <c r="S92" i="22"/>
  <c r="P92" i="22"/>
  <c r="M92" i="22"/>
  <c r="V110" i="22"/>
  <c r="S110" i="22"/>
  <c r="P110" i="22"/>
  <c r="M110" i="22"/>
  <c r="V109" i="22"/>
  <c r="S109" i="22"/>
  <c r="P109" i="22"/>
  <c r="M109" i="22"/>
  <c r="V108" i="22"/>
  <c r="S108" i="22"/>
  <c r="P108" i="22"/>
  <c r="M108" i="22"/>
  <c r="V107" i="22"/>
  <c r="S107" i="22"/>
  <c r="P107" i="22"/>
  <c r="M107" i="22"/>
  <c r="V116" i="22"/>
  <c r="S116" i="22"/>
  <c r="P116" i="22"/>
  <c r="M116" i="22"/>
  <c r="V115" i="22"/>
  <c r="S115" i="22"/>
  <c r="P115" i="22"/>
  <c r="M115" i="22"/>
  <c r="V113" i="22"/>
  <c r="S113" i="22"/>
  <c r="P113" i="22"/>
  <c r="M113" i="22"/>
  <c r="V112" i="22"/>
  <c r="S112" i="22"/>
  <c r="P112" i="22"/>
  <c r="M112" i="22"/>
  <c r="V111" i="22"/>
  <c r="S111" i="22"/>
  <c r="P111" i="22"/>
  <c r="M111" i="22"/>
  <c r="V70" i="22"/>
  <c r="S70" i="22"/>
  <c r="P70" i="22"/>
  <c r="M70" i="22"/>
  <c r="V68" i="22"/>
  <c r="S68" i="22"/>
  <c r="P68" i="22"/>
  <c r="M68" i="22"/>
  <c r="V66" i="22"/>
  <c r="S66" i="22"/>
  <c r="P66" i="22"/>
  <c r="M66" i="22"/>
  <c r="V64" i="22"/>
  <c r="S64" i="22"/>
  <c r="P64" i="22"/>
  <c r="M64" i="22"/>
  <c r="V78" i="22"/>
  <c r="S78" i="22"/>
  <c r="P78" i="22"/>
  <c r="M78" i="22"/>
  <c r="V77" i="22"/>
  <c r="S77" i="22"/>
  <c r="P77" i="22"/>
  <c r="M77" i="22"/>
  <c r="V76" i="22"/>
  <c r="S76" i="22"/>
  <c r="P76" i="22"/>
  <c r="M76" i="22"/>
  <c r="V74" i="22"/>
  <c r="S74" i="22"/>
  <c r="P74" i="22"/>
  <c r="M74" i="22"/>
  <c r="V72" i="22"/>
  <c r="S72" i="22"/>
  <c r="P72" i="22"/>
  <c r="M72" i="22"/>
  <c r="V82" i="22"/>
  <c r="S82" i="22"/>
  <c r="P82" i="22"/>
  <c r="M82" i="22"/>
  <c r="V81" i="22"/>
  <c r="S81" i="22"/>
  <c r="P81" i="22"/>
  <c r="M81" i="22"/>
  <c r="V80" i="22"/>
  <c r="S80" i="22"/>
  <c r="P80" i="22"/>
  <c r="M80" i="22"/>
  <c r="V79" i="22"/>
  <c r="S79" i="22"/>
  <c r="P79" i="22"/>
  <c r="M79" i="22"/>
  <c r="V124" i="22"/>
  <c r="S124" i="22"/>
  <c r="P124" i="22"/>
  <c r="M124" i="22"/>
  <c r="V122" i="22"/>
  <c r="S122" i="22"/>
  <c r="P122" i="22"/>
  <c r="M122" i="22"/>
  <c r="V128" i="22"/>
  <c r="S128" i="22"/>
  <c r="P128" i="22"/>
  <c r="M128" i="22"/>
  <c r="V126" i="22"/>
  <c r="S126" i="22"/>
  <c r="P126" i="22"/>
  <c r="M126" i="22"/>
  <c r="V131" i="22"/>
  <c r="S131" i="22"/>
  <c r="P131" i="22"/>
  <c r="M131" i="22"/>
  <c r="V130" i="22"/>
  <c r="S130" i="22"/>
  <c r="P130" i="22"/>
  <c r="M130" i="22"/>
  <c r="V133" i="22"/>
  <c r="S133" i="22"/>
  <c r="P133" i="22"/>
  <c r="M133" i="22"/>
  <c r="V132" i="22"/>
  <c r="S132" i="22"/>
  <c r="P132" i="22"/>
  <c r="M132" i="22"/>
  <c r="E154" i="2" l="1"/>
  <c r="D178" i="22"/>
  <c r="C178" i="22"/>
  <c r="C88" i="2"/>
  <c r="D88" i="2"/>
  <c r="C144" i="22"/>
  <c r="D142" i="22"/>
  <c r="D140" i="22"/>
  <c r="D139" i="22"/>
  <c r="C140" i="22"/>
  <c r="C139" i="22"/>
  <c r="D144" i="22"/>
  <c r="D146" i="22"/>
  <c r="D148" i="22"/>
  <c r="D150" i="22"/>
  <c r="C142" i="22"/>
  <c r="D15" i="22"/>
  <c r="C146" i="22"/>
  <c r="C148" i="22"/>
  <c r="C150" i="22"/>
  <c r="C114" i="22"/>
  <c r="C15" i="22"/>
  <c r="D90" i="22"/>
  <c r="C88" i="22"/>
  <c r="C96" i="22"/>
  <c r="D114" i="22"/>
  <c r="D103" i="22"/>
  <c r="D105" i="22"/>
  <c r="C92" i="22"/>
  <c r="D94" i="22"/>
  <c r="D88" i="22"/>
  <c r="D92" i="22"/>
  <c r="D98" i="22"/>
  <c r="D102" i="22"/>
  <c r="C103" i="22"/>
  <c r="D96" i="22"/>
  <c r="D104" i="22"/>
  <c r="D106" i="22"/>
  <c r="C90" i="22"/>
  <c r="D107" i="22"/>
  <c r="D110" i="22"/>
  <c r="D100" i="22"/>
  <c r="C105" i="22"/>
  <c r="C100" i="22"/>
  <c r="C108" i="22"/>
  <c r="D109" i="22"/>
  <c r="C94" i="22"/>
  <c r="C98" i="22"/>
  <c r="C102" i="22"/>
  <c r="C104" i="22"/>
  <c r="C106" i="22"/>
  <c r="C109" i="22"/>
  <c r="D108" i="22"/>
  <c r="D111" i="22"/>
  <c r="C112" i="22"/>
  <c r="D113" i="22"/>
  <c r="C115" i="22"/>
  <c r="D116" i="22"/>
  <c r="C107" i="22"/>
  <c r="C110" i="22"/>
  <c r="D112" i="22"/>
  <c r="D115" i="22"/>
  <c r="C77" i="22"/>
  <c r="C111" i="22"/>
  <c r="C113" i="22"/>
  <c r="C116" i="22"/>
  <c r="C68" i="22"/>
  <c r="D78" i="22"/>
  <c r="D68" i="22"/>
  <c r="D66" i="22"/>
  <c r="C64" i="22"/>
  <c r="D70" i="22"/>
  <c r="D64" i="22"/>
  <c r="C74" i="22"/>
  <c r="D74" i="22"/>
  <c r="D72" i="22"/>
  <c r="C66" i="22"/>
  <c r="C70" i="22"/>
  <c r="D77" i="22"/>
  <c r="D76" i="22"/>
  <c r="C80" i="22"/>
  <c r="D81" i="22"/>
  <c r="C82" i="22"/>
  <c r="C72" i="22"/>
  <c r="C76" i="22"/>
  <c r="C78" i="22"/>
  <c r="D79" i="22"/>
  <c r="D80" i="22"/>
  <c r="D82" i="22"/>
  <c r="C79" i="22"/>
  <c r="C81" i="22"/>
  <c r="D128" i="22"/>
  <c r="C124" i="22"/>
  <c r="D122" i="22"/>
  <c r="D124" i="22"/>
  <c r="D126" i="22"/>
  <c r="C128" i="22"/>
  <c r="C122" i="22"/>
  <c r="D131" i="22"/>
  <c r="C131" i="22"/>
  <c r="C126" i="22"/>
  <c r="D130" i="22"/>
  <c r="C132" i="22"/>
  <c r="D133" i="22"/>
  <c r="C130" i="22"/>
  <c r="D132" i="22"/>
  <c r="C133" i="22"/>
  <c r="V53" i="22" l="1"/>
  <c r="S53" i="22"/>
  <c r="P53" i="22"/>
  <c r="M53" i="22"/>
  <c r="V42" i="22"/>
  <c r="S42" i="22"/>
  <c r="P42" i="22"/>
  <c r="M42" i="22"/>
  <c r="V50" i="22"/>
  <c r="S50" i="22"/>
  <c r="P50" i="22"/>
  <c r="M50" i="22"/>
  <c r="V49" i="22"/>
  <c r="S49" i="22"/>
  <c r="P49" i="22"/>
  <c r="M49" i="22"/>
  <c r="V47" i="22"/>
  <c r="S47" i="22"/>
  <c r="P47" i="22"/>
  <c r="M47" i="22"/>
  <c r="V45" i="22"/>
  <c r="S45" i="22"/>
  <c r="P45" i="22"/>
  <c r="M45" i="22"/>
  <c r="V43" i="22"/>
  <c r="S43" i="22"/>
  <c r="P43" i="22"/>
  <c r="M43" i="22"/>
  <c r="V32" i="22"/>
  <c r="S32" i="22"/>
  <c r="P32" i="22"/>
  <c r="M32" i="22"/>
  <c r="V31" i="22"/>
  <c r="S31" i="22"/>
  <c r="P31" i="22"/>
  <c r="M31" i="22"/>
  <c r="V29" i="22"/>
  <c r="S29" i="22"/>
  <c r="P29" i="22"/>
  <c r="M29" i="22"/>
  <c r="V27" i="22"/>
  <c r="S27" i="22"/>
  <c r="P27" i="22"/>
  <c r="M27" i="22"/>
  <c r="V34" i="22"/>
  <c r="S34" i="22"/>
  <c r="P34" i="22"/>
  <c r="M34" i="22"/>
  <c r="V33" i="22"/>
  <c r="S33" i="22"/>
  <c r="P33" i="22"/>
  <c r="M33" i="22"/>
  <c r="V35" i="22"/>
  <c r="S35" i="22"/>
  <c r="P35" i="22"/>
  <c r="M35" i="22"/>
  <c r="V36" i="22"/>
  <c r="S36" i="22"/>
  <c r="P36" i="22"/>
  <c r="M36" i="22"/>
  <c r="V19" i="22"/>
  <c r="S19" i="22"/>
  <c r="P19" i="22"/>
  <c r="M19" i="22"/>
  <c r="V21" i="22"/>
  <c r="S21" i="22"/>
  <c r="P21" i="22"/>
  <c r="M21" i="22"/>
  <c r="V8" i="22"/>
  <c r="S8" i="22"/>
  <c r="P8" i="22"/>
  <c r="M8" i="22"/>
  <c r="W6" i="22"/>
  <c r="T6" i="22"/>
  <c r="Q6" i="22"/>
  <c r="N6" i="22"/>
  <c r="V18" i="22"/>
  <c r="S18" i="22"/>
  <c r="P18" i="22"/>
  <c r="M18" i="22"/>
  <c r="D53" i="22" l="1"/>
  <c r="D42" i="22"/>
  <c r="D50" i="22"/>
  <c r="D49" i="22"/>
  <c r="D47" i="22"/>
  <c r="D45" i="22"/>
  <c r="D43" i="22"/>
  <c r="C43" i="22"/>
  <c r="C47" i="22"/>
  <c r="C50" i="22"/>
  <c r="C53" i="22"/>
  <c r="C45" i="22"/>
  <c r="C49" i="22"/>
  <c r="C42" i="22"/>
  <c r="D35" i="22"/>
  <c r="D34" i="22"/>
  <c r="D32" i="22"/>
  <c r="D29" i="22"/>
  <c r="C27" i="22"/>
  <c r="C31" i="22"/>
  <c r="D27" i="22"/>
  <c r="D31" i="22"/>
  <c r="C33" i="22"/>
  <c r="C29" i="22"/>
  <c r="C32" i="22"/>
  <c r="D33" i="22"/>
  <c r="C34" i="22"/>
  <c r="C21" i="22"/>
  <c r="D19" i="22"/>
  <c r="D36" i="22"/>
  <c r="C35" i="22"/>
  <c r="C36" i="22"/>
  <c r="D18" i="22"/>
  <c r="C18" i="22"/>
  <c r="D21" i="22"/>
  <c r="C8" i="22"/>
  <c r="D8" i="22"/>
  <c r="C19" i="22"/>
  <c r="J207" i="22"/>
  <c r="K207" i="22" s="1"/>
  <c r="J220" i="22"/>
  <c r="K220" i="22" s="1"/>
  <c r="J214" i="22"/>
  <c r="K214" i="22" s="1"/>
  <c r="J210" i="22"/>
  <c r="K210" i="22" s="1"/>
  <c r="J219" i="22"/>
  <c r="K219" i="22" s="1"/>
  <c r="J218" i="22"/>
  <c r="K218" i="22" s="1"/>
  <c r="J212" i="22"/>
  <c r="K212" i="22" s="1"/>
  <c r="J202" i="22"/>
  <c r="K202" i="22" s="1"/>
  <c r="J208" i="22"/>
  <c r="K208" i="22" s="1"/>
  <c r="J204" i="22"/>
  <c r="K204" i="22" s="1"/>
  <c r="P180" i="22"/>
  <c r="P176" i="22"/>
  <c r="P177" i="22"/>
  <c r="Q174" i="22"/>
  <c r="P170" i="22"/>
  <c r="Q168" i="22"/>
  <c r="P164" i="22"/>
  <c r="Q162" i="22"/>
  <c r="P158" i="22"/>
  <c r="Q156" i="22"/>
  <c r="P151" i="22"/>
  <c r="P149" i="22"/>
  <c r="P147" i="22"/>
  <c r="P145" i="22"/>
  <c r="P141" i="22"/>
  <c r="P143" i="22"/>
  <c r="Q137" i="22"/>
  <c r="P129" i="22"/>
  <c r="P127" i="22"/>
  <c r="P125" i="22"/>
  <c r="P123" i="22"/>
  <c r="Q120" i="22"/>
  <c r="P101" i="22"/>
  <c r="P97" i="22"/>
  <c r="P95" i="22"/>
  <c r="P99" i="22"/>
  <c r="P93" i="22"/>
  <c r="P89" i="22"/>
  <c r="P91" i="22"/>
  <c r="Q86" i="22"/>
  <c r="P75" i="22"/>
  <c r="P73" i="22"/>
  <c r="P71" i="22"/>
  <c r="P69" i="22"/>
  <c r="P67" i="22"/>
  <c r="P65" i="22"/>
  <c r="P63" i="22"/>
  <c r="Q61" i="22"/>
  <c r="P54" i="22"/>
  <c r="P51" i="22"/>
  <c r="P57" i="22"/>
  <c r="P56" i="22"/>
  <c r="P52" i="22"/>
  <c r="P55" i="22"/>
  <c r="P48" i="22"/>
  <c r="P46" i="22"/>
  <c r="P44" i="22"/>
  <c r="Q40" i="22"/>
  <c r="P30" i="22"/>
  <c r="P28" i="22"/>
  <c r="Q25" i="22"/>
  <c r="P20" i="22"/>
  <c r="P17" i="22"/>
  <c r="P16" i="22"/>
  <c r="Q13" i="22"/>
  <c r="L229" i="22"/>
  <c r="I229" i="22"/>
  <c r="J215" i="22"/>
  <c r="K215" i="22" s="1"/>
  <c r="J216" i="22"/>
  <c r="K216" i="22" s="1"/>
  <c r="J227" i="22"/>
  <c r="K227" i="22" s="1"/>
  <c r="J226" i="22"/>
  <c r="K226" i="22" s="1"/>
  <c r="J225" i="22"/>
  <c r="K225" i="22" s="1"/>
  <c r="J224" i="22"/>
  <c r="K224" i="22" s="1"/>
  <c r="J213" i="22"/>
  <c r="K213" i="22" s="1"/>
  <c r="J209" i="22"/>
  <c r="K209" i="22" s="1"/>
  <c r="J223" i="22"/>
  <c r="K223" i="22" s="1"/>
  <c r="J222" i="22"/>
  <c r="K222" i="22" s="1"/>
  <c r="J221" i="22"/>
  <c r="K221" i="22" s="1"/>
  <c r="J206" i="22"/>
  <c r="K206" i="22" s="1"/>
  <c r="J205" i="22"/>
  <c r="K205" i="22" s="1"/>
  <c r="J217" i="22"/>
  <c r="K217" i="22" s="1"/>
  <c r="J203" i="22"/>
  <c r="K203" i="22" s="1"/>
  <c r="J198" i="22"/>
  <c r="K198" i="22" s="1"/>
  <c r="J199" i="22"/>
  <c r="K199" i="22" s="1"/>
  <c r="J201" i="22"/>
  <c r="K201" i="22" s="1"/>
  <c r="J197" i="22"/>
  <c r="K197" i="22" s="1"/>
  <c r="J200" i="22"/>
  <c r="K200" i="22" s="1"/>
  <c r="V180" i="22"/>
  <c r="S180" i="22"/>
  <c r="M180" i="22"/>
  <c r="V176" i="22"/>
  <c r="S176" i="22"/>
  <c r="M176" i="22"/>
  <c r="V177" i="22"/>
  <c r="S177" i="22"/>
  <c r="M177" i="22"/>
  <c r="W174" i="22"/>
  <c r="T174" i="22"/>
  <c r="N174" i="22"/>
  <c r="V170" i="22"/>
  <c r="S170" i="22"/>
  <c r="M170" i="22"/>
  <c r="W168" i="22"/>
  <c r="T168" i="22"/>
  <c r="N168" i="22"/>
  <c r="V164" i="22"/>
  <c r="S164" i="22"/>
  <c r="M164" i="22"/>
  <c r="W162" i="22"/>
  <c r="T162" i="22"/>
  <c r="V158" i="22"/>
  <c r="S158" i="22"/>
  <c r="M158" i="22"/>
  <c r="W156" i="22"/>
  <c r="T156" i="22"/>
  <c r="N156" i="22"/>
  <c r="V151" i="22"/>
  <c r="S151" i="22"/>
  <c r="M151" i="22"/>
  <c r="V149" i="22"/>
  <c r="S149" i="22"/>
  <c r="M149" i="22"/>
  <c r="V147" i="22"/>
  <c r="S147" i="22"/>
  <c r="M147" i="22"/>
  <c r="V145" i="22"/>
  <c r="S145" i="22"/>
  <c r="M145" i="22"/>
  <c r="V141" i="22"/>
  <c r="S141" i="22"/>
  <c r="M141" i="22"/>
  <c r="V143" i="22"/>
  <c r="S143" i="22"/>
  <c r="M143" i="22"/>
  <c r="W137" i="22"/>
  <c r="W182" i="22" s="1"/>
  <c r="T137" i="22"/>
  <c r="N137" i="22"/>
  <c r="V129" i="22"/>
  <c r="S129" i="22"/>
  <c r="M129" i="22"/>
  <c r="V127" i="22"/>
  <c r="S127" i="22"/>
  <c r="M127" i="22"/>
  <c r="V125" i="22"/>
  <c r="S125" i="22"/>
  <c r="M125" i="22"/>
  <c r="V123" i="22"/>
  <c r="S123" i="22"/>
  <c r="M123" i="22"/>
  <c r="W120" i="22"/>
  <c r="T120" i="22"/>
  <c r="N120" i="22"/>
  <c r="V101" i="22"/>
  <c r="S101" i="22"/>
  <c r="M101" i="22"/>
  <c r="V97" i="22"/>
  <c r="S97" i="22"/>
  <c r="M97" i="22"/>
  <c r="V95" i="22"/>
  <c r="S95" i="22"/>
  <c r="M95" i="22"/>
  <c r="V99" i="22"/>
  <c r="S99" i="22"/>
  <c r="M99" i="22"/>
  <c r="V93" i="22"/>
  <c r="S93" i="22"/>
  <c r="M93" i="22"/>
  <c r="V89" i="22"/>
  <c r="S89" i="22"/>
  <c r="M89" i="22"/>
  <c r="V91" i="22"/>
  <c r="S91" i="22"/>
  <c r="M91" i="22"/>
  <c r="W86" i="22"/>
  <c r="T86" i="22"/>
  <c r="N86" i="22"/>
  <c r="V75" i="22"/>
  <c r="S75" i="22"/>
  <c r="M75" i="22"/>
  <c r="V73" i="22"/>
  <c r="S73" i="22"/>
  <c r="M73" i="22"/>
  <c r="V71" i="22"/>
  <c r="S71" i="22"/>
  <c r="M71" i="22"/>
  <c r="V69" i="22"/>
  <c r="S69" i="22"/>
  <c r="M69" i="22"/>
  <c r="V67" i="22"/>
  <c r="S67" i="22"/>
  <c r="M67" i="22"/>
  <c r="V65" i="22"/>
  <c r="S65" i="22"/>
  <c r="M65" i="22"/>
  <c r="V63" i="22"/>
  <c r="S63" i="22"/>
  <c r="M63" i="22"/>
  <c r="W61" i="22"/>
  <c r="T61" i="22"/>
  <c r="N61" i="22"/>
  <c r="V54" i="22"/>
  <c r="S54" i="22"/>
  <c r="M54" i="22"/>
  <c r="V51" i="22"/>
  <c r="S51" i="22"/>
  <c r="M51" i="22"/>
  <c r="V57" i="22"/>
  <c r="S57" i="22"/>
  <c r="M57" i="22"/>
  <c r="V56" i="22"/>
  <c r="S56" i="22"/>
  <c r="M56" i="22"/>
  <c r="V52" i="22"/>
  <c r="S52" i="22"/>
  <c r="M52" i="22"/>
  <c r="V55" i="22"/>
  <c r="S55" i="22"/>
  <c r="M55" i="22"/>
  <c r="V48" i="22"/>
  <c r="S48" i="22"/>
  <c r="M48" i="22"/>
  <c r="V46" i="22"/>
  <c r="S46" i="22"/>
  <c r="M46" i="22"/>
  <c r="V44" i="22"/>
  <c r="S44" i="22"/>
  <c r="M44" i="22"/>
  <c r="W40" i="22"/>
  <c r="T40" i="22"/>
  <c r="N40" i="22"/>
  <c r="V30" i="22"/>
  <c r="S30" i="22"/>
  <c r="M30" i="22"/>
  <c r="V28" i="22"/>
  <c r="S28" i="22"/>
  <c r="M28" i="22"/>
  <c r="W25" i="22"/>
  <c r="T25" i="22"/>
  <c r="N25" i="22"/>
  <c r="V20" i="22"/>
  <c r="S20" i="22"/>
  <c r="M20" i="22"/>
  <c r="V17" i="22"/>
  <c r="S17" i="22"/>
  <c r="M17" i="22"/>
  <c r="V16" i="22"/>
  <c r="S16" i="22"/>
  <c r="M16" i="22"/>
  <c r="W13" i="22"/>
  <c r="T13" i="22"/>
  <c r="N13" i="22"/>
  <c r="B123" i="2"/>
  <c r="S117" i="2"/>
  <c r="P117" i="2"/>
  <c r="M117" i="2"/>
  <c r="S84" i="2"/>
  <c r="P84" i="2"/>
  <c r="M84" i="2"/>
  <c r="S87" i="2"/>
  <c r="P87" i="2"/>
  <c r="M87" i="2"/>
  <c r="S74" i="2"/>
  <c r="P74" i="2"/>
  <c r="M74" i="2"/>
  <c r="S57" i="2"/>
  <c r="P57" i="2"/>
  <c r="M57" i="2"/>
  <c r="S60" i="2"/>
  <c r="P60" i="2"/>
  <c r="M60" i="2"/>
  <c r="S58" i="2"/>
  <c r="P58" i="2"/>
  <c r="M58" i="2"/>
  <c r="S55" i="2"/>
  <c r="P55" i="2"/>
  <c r="M55" i="2"/>
  <c r="S43" i="2"/>
  <c r="P43" i="2"/>
  <c r="M43" i="2"/>
  <c r="S47" i="2"/>
  <c r="P47" i="2"/>
  <c r="M47" i="2"/>
  <c r="S32" i="2"/>
  <c r="P32" i="2"/>
  <c r="M32" i="2"/>
  <c r="S30" i="2"/>
  <c r="P30" i="2"/>
  <c r="M30" i="2"/>
  <c r="S27" i="2"/>
  <c r="P27" i="2"/>
  <c r="M27" i="2"/>
  <c r="N16" i="2"/>
  <c r="Q16" i="2"/>
  <c r="Q6" i="2"/>
  <c r="N6" i="2"/>
  <c r="S20" i="2"/>
  <c r="P20" i="2"/>
  <c r="M20" i="2"/>
  <c r="S33" i="2"/>
  <c r="P33" i="2"/>
  <c r="M33" i="2"/>
  <c r="S116" i="2"/>
  <c r="P116" i="2"/>
  <c r="M116" i="2"/>
  <c r="S83" i="2"/>
  <c r="P83" i="2"/>
  <c r="M83" i="2"/>
  <c r="M85" i="2"/>
  <c r="S82" i="2"/>
  <c r="P82" i="2"/>
  <c r="M82" i="2"/>
  <c r="S73" i="2"/>
  <c r="P73" i="2"/>
  <c r="M73" i="2"/>
  <c r="S61" i="2"/>
  <c r="P61" i="2"/>
  <c r="M61" i="2"/>
  <c r="S64" i="2"/>
  <c r="P64" i="2"/>
  <c r="M64" i="2"/>
  <c r="F200" i="22" l="1"/>
  <c r="F228" i="22"/>
  <c r="N228" i="22" s="1"/>
  <c r="F211" i="22"/>
  <c r="N211" i="22" s="1"/>
  <c r="F206" i="22"/>
  <c r="N206" i="22" s="1"/>
  <c r="F227" i="22"/>
  <c r="F225" i="22"/>
  <c r="F223" i="22"/>
  <c r="N223" i="22" s="1"/>
  <c r="F221" i="22"/>
  <c r="N221" i="22" s="1"/>
  <c r="F220" i="22"/>
  <c r="N220" i="22" s="1"/>
  <c r="F218" i="22"/>
  <c r="N218" i="22" s="1"/>
  <c r="F216" i="22"/>
  <c r="N216" i="22" s="1"/>
  <c r="F226" i="22"/>
  <c r="N226" i="22" s="1"/>
  <c r="F224" i="22"/>
  <c r="N224" i="22" s="1"/>
  <c r="F222" i="22"/>
  <c r="N222" i="22" s="1"/>
  <c r="F219" i="22"/>
  <c r="N219" i="22" s="1"/>
  <c r="F217" i="22"/>
  <c r="N217" i="22" s="1"/>
  <c r="F212" i="22"/>
  <c r="F215" i="22"/>
  <c r="N215" i="22" s="1"/>
  <c r="F201" i="22"/>
  <c r="F214" i="22"/>
  <c r="N214" i="22" s="1"/>
  <c r="F208" i="22"/>
  <c r="N208" i="22" s="1"/>
  <c r="F204" i="22"/>
  <c r="N204" i="22" s="1"/>
  <c r="Q182" i="22"/>
  <c r="C63" i="22"/>
  <c r="D16" i="22"/>
  <c r="D44" i="22"/>
  <c r="D55" i="22"/>
  <c r="D51" i="22"/>
  <c r="D65" i="22"/>
  <c r="D73" i="22"/>
  <c r="D89" i="22"/>
  <c r="D97" i="22"/>
  <c r="D125" i="22"/>
  <c r="N227" i="22"/>
  <c r="N225" i="22"/>
  <c r="C149" i="22"/>
  <c r="D149" i="22"/>
  <c r="C20" i="22"/>
  <c r="D20" i="22"/>
  <c r="C57" i="22"/>
  <c r="D57" i="22"/>
  <c r="D63" i="22"/>
  <c r="C71" i="22"/>
  <c r="F213" i="22" s="1"/>
  <c r="D71" i="22"/>
  <c r="D91" i="22"/>
  <c r="C91" i="22"/>
  <c r="C95" i="22"/>
  <c r="D95" i="22"/>
  <c r="D123" i="22"/>
  <c r="C123" i="22"/>
  <c r="C147" i="22"/>
  <c r="D147" i="22"/>
  <c r="D158" i="22"/>
  <c r="C158" i="22"/>
  <c r="C164" i="22"/>
  <c r="D164" i="22"/>
  <c r="D180" i="22"/>
  <c r="C180" i="22"/>
  <c r="C143" i="22"/>
  <c r="D143" i="22"/>
  <c r="D17" i="22"/>
  <c r="D30" i="22"/>
  <c r="D48" i="22"/>
  <c r="D56" i="22"/>
  <c r="D69" i="22"/>
  <c r="D99" i="22"/>
  <c r="D129" i="22"/>
  <c r="D145" i="22"/>
  <c r="C145" i="22"/>
  <c r="C176" i="22"/>
  <c r="F207" i="22" s="1"/>
  <c r="D176" i="22"/>
  <c r="C177" i="22"/>
  <c r="D177" i="22"/>
  <c r="D28" i="22"/>
  <c r="D46" i="22"/>
  <c r="D52" i="22"/>
  <c r="D54" i="22"/>
  <c r="D67" i="22"/>
  <c r="D75" i="22"/>
  <c r="D93" i="22"/>
  <c r="D101" i="22"/>
  <c r="D127" i="22"/>
  <c r="C141" i="22"/>
  <c r="D141" i="22"/>
  <c r="C151" i="22"/>
  <c r="D151" i="22"/>
  <c r="C170" i="22"/>
  <c r="D170" i="22"/>
  <c r="C17" i="22"/>
  <c r="C48" i="22"/>
  <c r="C69" i="22"/>
  <c r="C129" i="22"/>
  <c r="C28" i="22"/>
  <c r="C52" i="22"/>
  <c r="C93" i="22"/>
  <c r="C30" i="22"/>
  <c r="C56" i="22"/>
  <c r="C99" i="22"/>
  <c r="C46" i="22"/>
  <c r="C54" i="22"/>
  <c r="C67" i="22"/>
  <c r="C75" i="22"/>
  <c r="C101" i="22"/>
  <c r="C127" i="22"/>
  <c r="C16" i="22"/>
  <c r="C44" i="22"/>
  <c r="C55" i="22"/>
  <c r="C51" i="22"/>
  <c r="C65" i="22"/>
  <c r="C73" i="22"/>
  <c r="C89" i="22"/>
  <c r="C97" i="22"/>
  <c r="C125" i="22"/>
  <c r="O184" i="22"/>
  <c r="E229" i="22"/>
  <c r="J229" i="22" s="1"/>
  <c r="K229" i="22" s="1"/>
  <c r="C87" i="2"/>
  <c r="N182" i="22"/>
  <c r="L184" i="22"/>
  <c r="T182" i="22"/>
  <c r="R184" i="22"/>
  <c r="U184" i="22"/>
  <c r="C84" i="2"/>
  <c r="D117" i="2"/>
  <c r="C117" i="2"/>
  <c r="F139" i="2" s="1"/>
  <c r="D74" i="2"/>
  <c r="D84" i="2"/>
  <c r="D87" i="2"/>
  <c r="C60" i="2"/>
  <c r="C74" i="2"/>
  <c r="C57" i="2"/>
  <c r="D57" i="2"/>
  <c r="C58" i="2"/>
  <c r="D43" i="2"/>
  <c r="D60" i="2"/>
  <c r="D58" i="2"/>
  <c r="C55" i="2"/>
  <c r="D55" i="2"/>
  <c r="C43" i="2"/>
  <c r="C32" i="2"/>
  <c r="C30" i="2"/>
  <c r="C47" i="2"/>
  <c r="D47" i="2"/>
  <c r="D32" i="2"/>
  <c r="C27" i="2"/>
  <c r="D30" i="2"/>
  <c r="D27" i="2"/>
  <c r="C33" i="2"/>
  <c r="D20" i="2"/>
  <c r="C20" i="2"/>
  <c r="D33" i="2"/>
  <c r="C116" i="2"/>
  <c r="C83" i="2"/>
  <c r="D116" i="2"/>
  <c r="D73" i="2"/>
  <c r="D83" i="2"/>
  <c r="C82" i="2"/>
  <c r="D82" i="2"/>
  <c r="C61" i="2"/>
  <c r="C73" i="2"/>
  <c r="C64" i="2"/>
  <c r="D61" i="2"/>
  <c r="D64" i="2"/>
  <c r="F191" i="22" l="1"/>
  <c r="F192" i="22"/>
  <c r="F197" i="22"/>
  <c r="F199" i="22"/>
  <c r="N199" i="22" s="1"/>
  <c r="F198" i="22"/>
  <c r="N198" i="22" s="1"/>
  <c r="F210" i="22"/>
  <c r="N210" i="22" s="1"/>
  <c r="F205" i="22"/>
  <c r="N205" i="22" s="1"/>
  <c r="F202" i="22"/>
  <c r="N202" i="22" s="1"/>
  <c r="F203" i="22"/>
  <c r="N203" i="22" s="1"/>
  <c r="F209" i="22"/>
  <c r="N209" i="22" s="1"/>
  <c r="N197" i="22"/>
  <c r="N207" i="22"/>
  <c r="N212" i="22"/>
  <c r="N201" i="22"/>
  <c r="N213" i="22"/>
  <c r="F229" i="22" l="1"/>
  <c r="N229" i="22" s="1"/>
  <c r="N200" i="22"/>
  <c r="S59" i="2" l="1"/>
  <c r="P59" i="2"/>
  <c r="M59" i="2"/>
  <c r="S48" i="2"/>
  <c r="P48" i="2"/>
  <c r="M48" i="2"/>
  <c r="S49" i="2"/>
  <c r="P49" i="2"/>
  <c r="M49" i="2"/>
  <c r="S41" i="2"/>
  <c r="P41" i="2"/>
  <c r="M41" i="2"/>
  <c r="S35" i="2"/>
  <c r="P35" i="2"/>
  <c r="M35" i="2"/>
  <c r="S31" i="2"/>
  <c r="P31" i="2"/>
  <c r="M31" i="2"/>
  <c r="S34" i="2"/>
  <c r="P34" i="2"/>
  <c r="M34" i="2"/>
  <c r="S29" i="2"/>
  <c r="P29" i="2"/>
  <c r="M29" i="2"/>
  <c r="S26" i="2"/>
  <c r="P26" i="2"/>
  <c r="M26" i="2"/>
  <c r="M18" i="2"/>
  <c r="C59" i="2" l="1"/>
  <c r="D59" i="2"/>
  <c r="C48" i="2"/>
  <c r="C49" i="2"/>
  <c r="D48" i="2"/>
  <c r="D41" i="2"/>
  <c r="C35" i="2"/>
  <c r="D49" i="2"/>
  <c r="C41" i="2"/>
  <c r="C31" i="2"/>
  <c r="D34" i="2"/>
  <c r="D35" i="2"/>
  <c r="D31" i="2"/>
  <c r="C29" i="2"/>
  <c r="C34" i="2"/>
  <c r="F140" i="2" s="1"/>
  <c r="C26" i="2"/>
  <c r="D29" i="2"/>
  <c r="D26" i="2"/>
  <c r="S8" i="2" l="1"/>
  <c r="P8" i="2"/>
  <c r="M8" i="2"/>
  <c r="C8" i="2" l="1"/>
  <c r="D8" i="2"/>
  <c r="L154" i="2" l="1"/>
  <c r="I154" i="2"/>
  <c r="J134" i="2" l="1"/>
  <c r="K134" i="2" s="1"/>
  <c r="J146" i="2"/>
  <c r="K146" i="2" s="1"/>
  <c r="R120" i="2"/>
  <c r="S75" i="2"/>
  <c r="P75" i="2"/>
  <c r="M75" i="2"/>
  <c r="S44" i="2"/>
  <c r="P44" i="2"/>
  <c r="M44" i="2"/>
  <c r="D75" i="2" l="1"/>
  <c r="C75" i="2"/>
  <c r="C44" i="2"/>
  <c r="D44" i="2"/>
  <c r="Q106" i="2"/>
  <c r="Q112" i="2"/>
  <c r="S114" i="2"/>
  <c r="P114" i="2"/>
  <c r="M114" i="2"/>
  <c r="N106" i="2"/>
  <c r="T100" i="2"/>
  <c r="Q100" i="2"/>
  <c r="Q94" i="2"/>
  <c r="D114" i="2" l="1"/>
  <c r="N146" i="2"/>
  <c r="C114" i="2"/>
  <c r="S81" i="2"/>
  <c r="P81" i="2"/>
  <c r="M81" i="2"/>
  <c r="S56" i="2"/>
  <c r="P56" i="2"/>
  <c r="M56" i="2"/>
  <c r="S65" i="2"/>
  <c r="P65" i="2"/>
  <c r="M65" i="2"/>
  <c r="D81" i="2" l="1"/>
  <c r="D65" i="2"/>
  <c r="D56" i="2"/>
  <c r="C81" i="2"/>
  <c r="C56" i="2"/>
  <c r="C65" i="2"/>
  <c r="B85" i="18" l="1"/>
  <c r="J152" i="2"/>
  <c r="K152" i="2" s="1"/>
  <c r="J151" i="2"/>
  <c r="K151" i="2" s="1"/>
  <c r="J137" i="2" l="1"/>
  <c r="K137" i="2" s="1"/>
  <c r="E102" i="18"/>
  <c r="J102" i="18" s="1"/>
  <c r="K102" i="18" s="1"/>
  <c r="E104" i="18"/>
  <c r="J104" i="18" s="1"/>
  <c r="K104" i="18" s="1"/>
  <c r="B88" i="18"/>
  <c r="P81" i="18"/>
  <c r="AB66" i="18"/>
  <c r="Y66" i="18"/>
  <c r="V66" i="18"/>
  <c r="S66" i="18"/>
  <c r="P66" i="18"/>
  <c r="M66" i="18"/>
  <c r="E103" i="18"/>
  <c r="J103" i="18" s="1"/>
  <c r="K103" i="18" s="1"/>
  <c r="E105" i="18"/>
  <c r="J105" i="18" s="1"/>
  <c r="K105" i="18" s="1"/>
  <c r="E101" i="18"/>
  <c r="J101" i="18" s="1"/>
  <c r="K101" i="18" s="1"/>
  <c r="E99" i="18"/>
  <c r="J99" i="18" s="1"/>
  <c r="K99" i="18" s="1"/>
  <c r="E100" i="18"/>
  <c r="J100" i="18" s="1"/>
  <c r="K100" i="18" s="1"/>
  <c r="L106" i="18"/>
  <c r="I106" i="18"/>
  <c r="AB81" i="18"/>
  <c r="Y81" i="18"/>
  <c r="V81" i="18"/>
  <c r="S81" i="18"/>
  <c r="M81" i="18"/>
  <c r="AB82" i="18"/>
  <c r="Y82" i="18"/>
  <c r="V82" i="18"/>
  <c r="S82" i="18"/>
  <c r="P82" i="18"/>
  <c r="M82" i="18"/>
  <c r="AC79" i="18"/>
  <c r="Z79" i="18"/>
  <c r="W79" i="18"/>
  <c r="T79" i="18"/>
  <c r="Q79" i="18"/>
  <c r="N79" i="18"/>
  <c r="AB74" i="18"/>
  <c r="Y74" i="18"/>
  <c r="V74" i="18"/>
  <c r="S74" i="18"/>
  <c r="P74" i="18"/>
  <c r="M74" i="18"/>
  <c r="AB73" i="18"/>
  <c r="Y73" i="18"/>
  <c r="V73" i="18"/>
  <c r="S73" i="18"/>
  <c r="P73" i="18"/>
  <c r="M73" i="18"/>
  <c r="AB75" i="18"/>
  <c r="Y75" i="18"/>
  <c r="V75" i="18"/>
  <c r="S75" i="18"/>
  <c r="P75" i="18"/>
  <c r="M75" i="18"/>
  <c r="AC71" i="18"/>
  <c r="Z71" i="18"/>
  <c r="W71" i="18"/>
  <c r="T71" i="18"/>
  <c r="Q71" i="18"/>
  <c r="N71" i="18"/>
  <c r="AB65" i="18"/>
  <c r="Y65" i="18"/>
  <c r="V65" i="18"/>
  <c r="S65" i="18"/>
  <c r="P65" i="18"/>
  <c r="M65" i="18"/>
  <c r="AB67" i="18"/>
  <c r="Y67" i="18"/>
  <c r="V67" i="18"/>
  <c r="S67" i="18"/>
  <c r="P67" i="18"/>
  <c r="M67" i="18"/>
  <c r="AC63" i="18"/>
  <c r="Z63" i="18"/>
  <c r="W63" i="18"/>
  <c r="T63" i="18"/>
  <c r="Q63" i="18"/>
  <c r="N63" i="18"/>
  <c r="AB58" i="18"/>
  <c r="Y58" i="18"/>
  <c r="V58" i="18"/>
  <c r="S58" i="18"/>
  <c r="P58" i="18"/>
  <c r="M58" i="18"/>
  <c r="AB57" i="18"/>
  <c r="Y57" i="18"/>
  <c r="V57" i="18"/>
  <c r="S57" i="18"/>
  <c r="P57" i="18"/>
  <c r="M57" i="18"/>
  <c r="AB56" i="18"/>
  <c r="Y56" i="18"/>
  <c r="V56" i="18"/>
  <c r="S56" i="18"/>
  <c r="P56" i="18"/>
  <c r="M56" i="18"/>
  <c r="AC54" i="18"/>
  <c r="AC84" i="18" s="1"/>
  <c r="Z54" i="18"/>
  <c r="Z84" i="18" s="1"/>
  <c r="W54" i="18"/>
  <c r="W84" i="18" s="1"/>
  <c r="T54" i="18"/>
  <c r="T84" i="18" s="1"/>
  <c r="Q54" i="18"/>
  <c r="Q84" i="18" s="1"/>
  <c r="N54" i="18"/>
  <c r="N84" i="18" s="1"/>
  <c r="AB50" i="18"/>
  <c r="Y50" i="18"/>
  <c r="V50" i="18"/>
  <c r="S50" i="18"/>
  <c r="P50" i="18"/>
  <c r="M50" i="18"/>
  <c r="AB49" i="18"/>
  <c r="Y49" i="18"/>
  <c r="V49" i="18"/>
  <c r="S49" i="18"/>
  <c r="P49" i="18"/>
  <c r="M49" i="18"/>
  <c r="AB48" i="18"/>
  <c r="Y48" i="18"/>
  <c r="V48" i="18"/>
  <c r="S48" i="18"/>
  <c r="P48" i="18"/>
  <c r="M48" i="18"/>
  <c r="AC46" i="18"/>
  <c r="Z46" i="18"/>
  <c r="W46" i="18"/>
  <c r="T46" i="18"/>
  <c r="Q46" i="18"/>
  <c r="N46" i="18"/>
  <c r="AB41" i="18"/>
  <c r="Y41" i="18"/>
  <c r="V41" i="18"/>
  <c r="S41" i="18"/>
  <c r="P41" i="18"/>
  <c r="M41" i="18"/>
  <c r="AB40" i="18"/>
  <c r="Y40" i="18"/>
  <c r="V40" i="18"/>
  <c r="S40" i="18"/>
  <c r="P40" i="18"/>
  <c r="M40" i="18"/>
  <c r="AB42" i="18"/>
  <c r="Y42" i="18"/>
  <c r="V42" i="18"/>
  <c r="S42" i="18"/>
  <c r="P42" i="18"/>
  <c r="M42" i="18"/>
  <c r="AC38" i="18"/>
  <c r="Z38" i="18"/>
  <c r="W38" i="18"/>
  <c r="T38" i="18"/>
  <c r="Q38" i="18"/>
  <c r="N38" i="18"/>
  <c r="AB34" i="18"/>
  <c r="Y34" i="18"/>
  <c r="V34" i="18"/>
  <c r="S34" i="18"/>
  <c r="P34" i="18"/>
  <c r="M34" i="18"/>
  <c r="AB33" i="18"/>
  <c r="Y33" i="18"/>
  <c r="V33" i="18"/>
  <c r="S33" i="18"/>
  <c r="P33" i="18"/>
  <c r="M33" i="18"/>
  <c r="AB32" i="18"/>
  <c r="Y32" i="18"/>
  <c r="V32" i="18"/>
  <c r="S32" i="18"/>
  <c r="P32" i="18"/>
  <c r="M32" i="18"/>
  <c r="AC30" i="18"/>
  <c r="Z30" i="18"/>
  <c r="W30" i="18"/>
  <c r="T30" i="18"/>
  <c r="Q30" i="18"/>
  <c r="N30" i="18"/>
  <c r="AB24" i="18"/>
  <c r="Y24" i="18"/>
  <c r="V24" i="18"/>
  <c r="S24" i="18"/>
  <c r="P24" i="18"/>
  <c r="M24" i="18"/>
  <c r="AB26" i="18"/>
  <c r="Y26" i="18"/>
  <c r="V26" i="18"/>
  <c r="S26" i="18"/>
  <c r="P26" i="18"/>
  <c r="M26" i="18"/>
  <c r="AB25" i="18"/>
  <c r="Y25" i="18"/>
  <c r="V25" i="18"/>
  <c r="S25" i="18"/>
  <c r="P25" i="18"/>
  <c r="M25" i="18"/>
  <c r="AC22" i="18"/>
  <c r="Z22" i="18"/>
  <c r="W22" i="18"/>
  <c r="T22" i="18"/>
  <c r="Q22" i="18"/>
  <c r="N22" i="18"/>
  <c r="AB18" i="18"/>
  <c r="Y18" i="18"/>
  <c r="V18" i="18"/>
  <c r="S18" i="18"/>
  <c r="P18" i="18"/>
  <c r="M18" i="18"/>
  <c r="AB17" i="18"/>
  <c r="Y17" i="18"/>
  <c r="V17" i="18"/>
  <c r="S17" i="18"/>
  <c r="P17" i="18"/>
  <c r="M17" i="18"/>
  <c r="AB16" i="18"/>
  <c r="Y16" i="18"/>
  <c r="V16" i="18"/>
  <c r="S16" i="18"/>
  <c r="P16" i="18"/>
  <c r="M16" i="18"/>
  <c r="AC14" i="18"/>
  <c r="Z14" i="18"/>
  <c r="W14" i="18"/>
  <c r="T14" i="18"/>
  <c r="Q14" i="18"/>
  <c r="N14" i="18"/>
  <c r="AB10" i="18"/>
  <c r="Y10" i="18"/>
  <c r="V10" i="18"/>
  <c r="S10" i="18"/>
  <c r="P10" i="18"/>
  <c r="M10" i="18"/>
  <c r="AB9" i="18"/>
  <c r="Y9" i="18"/>
  <c r="V9" i="18"/>
  <c r="S9" i="18"/>
  <c r="P9" i="18"/>
  <c r="M9" i="18"/>
  <c r="AB8" i="18"/>
  <c r="Y8" i="18"/>
  <c r="V8" i="18"/>
  <c r="S8" i="18"/>
  <c r="P8" i="18"/>
  <c r="M8" i="18"/>
  <c r="AC6" i="18"/>
  <c r="Z6" i="18"/>
  <c r="W6" i="18"/>
  <c r="T6" i="18"/>
  <c r="Q6" i="18"/>
  <c r="N6" i="18"/>
  <c r="E106" i="18" l="1"/>
  <c r="J106" i="18" s="1"/>
  <c r="K106" i="18" s="1"/>
  <c r="C66" i="18"/>
  <c r="D66" i="18" s="1"/>
  <c r="L86" i="18"/>
  <c r="X86" i="18"/>
  <c r="C9" i="18"/>
  <c r="D9" i="18" s="1"/>
  <c r="C17" i="18"/>
  <c r="D17" i="18" s="1"/>
  <c r="C33" i="18"/>
  <c r="D33" i="18" s="1"/>
  <c r="C40" i="18"/>
  <c r="D40" i="18" s="1"/>
  <c r="C41" i="18"/>
  <c r="D41" i="18" s="1"/>
  <c r="C49" i="18"/>
  <c r="D49" i="18" s="1"/>
  <c r="C56" i="18"/>
  <c r="C58" i="18"/>
  <c r="D58" i="18" s="1"/>
  <c r="C67" i="18"/>
  <c r="D67" i="18" s="1"/>
  <c r="C73" i="18"/>
  <c r="D73" i="18" s="1"/>
  <c r="C74" i="18"/>
  <c r="D74" i="18" s="1"/>
  <c r="C82" i="18"/>
  <c r="D82" i="18" s="1"/>
  <c r="C81" i="18"/>
  <c r="F102" i="18" s="1"/>
  <c r="C25" i="18"/>
  <c r="D25" i="18" s="1"/>
  <c r="C26" i="18"/>
  <c r="D26" i="18" s="1"/>
  <c r="C8" i="18"/>
  <c r="C10" i="18"/>
  <c r="D10" i="18" s="1"/>
  <c r="C16" i="18"/>
  <c r="D16" i="18" s="1"/>
  <c r="C18" i="18"/>
  <c r="D18" i="18" s="1"/>
  <c r="C24" i="18"/>
  <c r="D24" i="18" s="1"/>
  <c r="C32" i="18"/>
  <c r="D32" i="18" s="1"/>
  <c r="C34" i="18"/>
  <c r="D34" i="18" s="1"/>
  <c r="C42" i="18"/>
  <c r="D42" i="18" s="1"/>
  <c r="C48" i="18"/>
  <c r="D48" i="18" s="1"/>
  <c r="C50" i="18"/>
  <c r="D50" i="18" s="1"/>
  <c r="C57" i="18"/>
  <c r="D57" i="18" s="1"/>
  <c r="C65" i="18"/>
  <c r="D65" i="18" s="1"/>
  <c r="C75" i="18"/>
  <c r="D75" i="18" s="1"/>
  <c r="F105" i="18"/>
  <c r="AA86" i="18"/>
  <c r="O86" i="18"/>
  <c r="R86" i="18"/>
  <c r="U86" i="18"/>
  <c r="J147" i="2"/>
  <c r="K147" i="2" s="1"/>
  <c r="J149" i="2"/>
  <c r="K149" i="2" s="1"/>
  <c r="J154" i="2" l="1"/>
  <c r="J135" i="2"/>
  <c r="F101" i="18"/>
  <c r="D8" i="18"/>
  <c r="F94" i="18"/>
  <c r="F93" i="18"/>
  <c r="F103" i="18"/>
  <c r="F104" i="18"/>
  <c r="F100" i="18"/>
  <c r="F99" i="18"/>
  <c r="D56" i="18"/>
  <c r="D81" i="18"/>
  <c r="F106" i="18" l="1"/>
  <c r="N106" i="18" s="1"/>
  <c r="N112" i="2"/>
  <c r="S86" i="2"/>
  <c r="P86" i="2"/>
  <c r="M86" i="2"/>
  <c r="N53" i="2"/>
  <c r="N70" i="2"/>
  <c r="S72" i="2"/>
  <c r="P72" i="2"/>
  <c r="M72" i="2"/>
  <c r="S102" i="2"/>
  <c r="P102" i="2"/>
  <c r="M102" i="2"/>
  <c r="S62" i="2"/>
  <c r="P62" i="2"/>
  <c r="M62" i="2"/>
  <c r="D102" i="2" l="1"/>
  <c r="D86" i="2"/>
  <c r="D62" i="2"/>
  <c r="D72" i="2"/>
  <c r="N151" i="2"/>
  <c r="C86" i="2"/>
  <c r="C72" i="2"/>
  <c r="C102" i="2"/>
  <c r="C62" i="2"/>
  <c r="M45" i="2"/>
  <c r="S28" i="2"/>
  <c r="P28" i="2"/>
  <c r="M28" i="2"/>
  <c r="S18" i="2"/>
  <c r="P18" i="2"/>
  <c r="F138" i="2" l="1"/>
  <c r="D28" i="2"/>
  <c r="D18" i="2"/>
  <c r="N152" i="2"/>
  <c r="C28" i="2"/>
  <c r="C18" i="2"/>
  <c r="S19" i="2"/>
  <c r="P19" i="2"/>
  <c r="M19" i="2"/>
  <c r="D19" i="2" l="1"/>
  <c r="N147" i="2"/>
  <c r="C19" i="2"/>
  <c r="F134" i="2" s="1"/>
  <c r="S9" i="2"/>
  <c r="P9" i="2"/>
  <c r="M9" i="2"/>
  <c r="S12" i="2"/>
  <c r="P12" i="2"/>
  <c r="M12" i="2"/>
  <c r="S10" i="2"/>
  <c r="P10" i="2"/>
  <c r="M10" i="2"/>
  <c r="M89" i="2"/>
  <c r="S96" i="2"/>
  <c r="P96" i="2"/>
  <c r="M96" i="2"/>
  <c r="T94" i="2"/>
  <c r="N94" i="2"/>
  <c r="D96" i="2" l="1"/>
  <c r="D9" i="2"/>
  <c r="D12" i="2"/>
  <c r="D10" i="2"/>
  <c r="C9" i="2"/>
  <c r="C12" i="2"/>
  <c r="C10" i="2"/>
  <c r="C96" i="2"/>
  <c r="K135" i="2"/>
  <c r="F136" i="2" l="1"/>
  <c r="S108" i="2"/>
  <c r="P108" i="2"/>
  <c r="M108" i="2"/>
  <c r="S46" i="2"/>
  <c r="P46" i="2"/>
  <c r="M46" i="2"/>
  <c r="D108" i="2" l="1"/>
  <c r="D46" i="2"/>
  <c r="C46" i="2"/>
  <c r="C108" i="2"/>
  <c r="J139" i="2"/>
  <c r="K139" i="2" s="1"/>
  <c r="J148" i="2" l="1"/>
  <c r="K148" i="2" s="1"/>
  <c r="T79" i="2"/>
  <c r="T70" i="2"/>
  <c r="T53" i="2"/>
  <c r="T39" i="2"/>
  <c r="T24" i="2"/>
  <c r="T6" i="2"/>
  <c r="J143" i="2" l="1"/>
  <c r="K143" i="2" s="1"/>
  <c r="J141" i="2"/>
  <c r="K141" i="2" s="1"/>
  <c r="T112" i="2" l="1"/>
  <c r="T106" i="2"/>
  <c r="Q39" i="2" l="1"/>
  <c r="Q79" i="2"/>
  <c r="Q70" i="2"/>
  <c r="Q53" i="2"/>
  <c r="Q24" i="2"/>
  <c r="Q119" i="2" l="1"/>
  <c r="J138" i="2"/>
  <c r="K138" i="2" s="1"/>
  <c r="J142" i="2"/>
  <c r="K142" i="2" s="1"/>
  <c r="J140" i="2" l="1"/>
  <c r="K140" i="2" s="1"/>
  <c r="J150" i="2"/>
  <c r="K150" i="2" s="1"/>
  <c r="S66" i="2"/>
  <c r="P66" i="2"/>
  <c r="M66" i="2"/>
  <c r="S45" i="2"/>
  <c r="P45" i="2"/>
  <c r="D66" i="2" l="1"/>
  <c r="D45" i="2"/>
  <c r="C45" i="2"/>
  <c r="F141" i="2" s="1"/>
  <c r="C66" i="2"/>
  <c r="N141" i="2" l="1"/>
  <c r="S85" i="2"/>
  <c r="P85" i="2"/>
  <c r="D85" i="2" l="1"/>
  <c r="C85" i="2"/>
  <c r="F135" i="2" s="1"/>
  <c r="P89" i="2" l="1"/>
  <c r="S89" i="2"/>
  <c r="M63" i="2"/>
  <c r="P63" i="2"/>
  <c r="S63" i="2"/>
  <c r="M42" i="2"/>
  <c r="P42" i="2"/>
  <c r="S42" i="2"/>
  <c r="M11" i="2"/>
  <c r="P11" i="2"/>
  <c r="S11" i="2"/>
  <c r="J136" i="2"/>
  <c r="K136" i="2" s="1"/>
  <c r="J145" i="2"/>
  <c r="K145" i="2" s="1"/>
  <c r="J144" i="2"/>
  <c r="K144" i="2" s="1"/>
  <c r="J153" i="2"/>
  <c r="K153" i="2" s="1"/>
  <c r="N24" i="2"/>
  <c r="N39" i="2"/>
  <c r="N79" i="2"/>
  <c r="T16" i="2"/>
  <c r="T119" i="2" s="1"/>
  <c r="N119" i="2" l="1"/>
  <c r="D63" i="2"/>
  <c r="D89" i="2"/>
  <c r="D42" i="2"/>
  <c r="D11" i="2"/>
  <c r="C89" i="2"/>
  <c r="C63" i="2"/>
  <c r="C42" i="2"/>
  <c r="C11" i="2"/>
  <c r="K154" i="2"/>
  <c r="O121" i="2"/>
  <c r="R121" i="2"/>
  <c r="L121" i="2"/>
  <c r="F137" i="2" l="1"/>
  <c r="N134" i="2"/>
  <c r="N136" i="2"/>
  <c r="N142" i="2"/>
  <c r="F129" i="2"/>
  <c r="F128" i="2"/>
  <c r="N140" i="2"/>
  <c r="N149" i="2"/>
  <c r="N144" i="2"/>
  <c r="N139" i="2"/>
  <c r="N143" i="2"/>
  <c r="N148" i="2"/>
  <c r="N150" i="2"/>
  <c r="N153" i="2"/>
  <c r="N145" i="2"/>
  <c r="N137" i="2" l="1"/>
  <c r="F154" i="2"/>
  <c r="N154" i="2" s="1"/>
  <c r="N135" i="2"/>
  <c r="N138" i="2"/>
</calcChain>
</file>

<file path=xl/sharedStrings.xml><?xml version="1.0" encoding="utf-8"?>
<sst xmlns="http://schemas.openxmlformats.org/spreadsheetml/2006/main" count="5356" uniqueCount="878">
  <si>
    <t>NOM</t>
  </si>
  <si>
    <t>Prénom</t>
  </si>
  <si>
    <t>Licence</t>
  </si>
  <si>
    <t>GREMILLET</t>
  </si>
  <si>
    <t>Alexandre</t>
  </si>
  <si>
    <t>Matthieu</t>
  </si>
  <si>
    <t>NCB 056371</t>
  </si>
  <si>
    <t>Cat</t>
  </si>
  <si>
    <t>S1</t>
  </si>
  <si>
    <t>Jérémy</t>
  </si>
  <si>
    <t>CLUB</t>
  </si>
  <si>
    <t>PETITJEAN</t>
  </si>
  <si>
    <t>Charlie</t>
  </si>
  <si>
    <t>AMVHV</t>
  </si>
  <si>
    <t>ETLB</t>
  </si>
  <si>
    <t>TCVB</t>
  </si>
  <si>
    <t>ANCEL</t>
  </si>
  <si>
    <t>David</t>
  </si>
  <si>
    <t>S2</t>
  </si>
  <si>
    <t>COLIN</t>
  </si>
  <si>
    <t>MC La Bressaude</t>
  </si>
  <si>
    <t>NICOT</t>
  </si>
  <si>
    <t>Kevin</t>
  </si>
  <si>
    <t>MC Stanislas</t>
  </si>
  <si>
    <t>NCB 175730</t>
  </si>
  <si>
    <t>Stéphane</t>
  </si>
  <si>
    <t>POIROT</t>
  </si>
  <si>
    <t>BIENTZ</t>
  </si>
  <si>
    <t>Nicolas</t>
  </si>
  <si>
    <t>CUNAT</t>
  </si>
  <si>
    <t>Jérôme</t>
  </si>
  <si>
    <t>Jonathan</t>
  </si>
  <si>
    <t>Hervé</t>
  </si>
  <si>
    <t>Gael</t>
  </si>
  <si>
    <t>GALLAND</t>
  </si>
  <si>
    <t>Jannic</t>
  </si>
  <si>
    <t>VARIN</t>
  </si>
  <si>
    <t>Maxime</t>
  </si>
  <si>
    <t>S3+</t>
  </si>
  <si>
    <t>Eric</t>
  </si>
  <si>
    <t>Marc</t>
  </si>
  <si>
    <t>VINCENT</t>
  </si>
  <si>
    <t>Joachim</t>
  </si>
  <si>
    <t>S3</t>
  </si>
  <si>
    <t>ANTOINE</t>
  </si>
  <si>
    <t>NAFZIGER</t>
  </si>
  <si>
    <t>SCHMITZ</t>
  </si>
  <si>
    <t>Jean Paul</t>
  </si>
  <si>
    <t>BRABANT</t>
  </si>
  <si>
    <t>Frédéric</t>
  </si>
  <si>
    <t>Didier</t>
  </si>
  <si>
    <t>Jacques</t>
  </si>
  <si>
    <t>LAHEURTE</t>
  </si>
  <si>
    <t>LAUCHER</t>
  </si>
  <si>
    <t>Valentin</t>
  </si>
  <si>
    <t>ANDREUX</t>
  </si>
  <si>
    <t>S4</t>
  </si>
  <si>
    <t>THOMAS</t>
  </si>
  <si>
    <t>Pierre</t>
  </si>
  <si>
    <t>FOLMER</t>
  </si>
  <si>
    <t>GUICHARD</t>
  </si>
  <si>
    <t>Christian</t>
  </si>
  <si>
    <t>NCB130205</t>
  </si>
  <si>
    <t>MOUGEL</t>
  </si>
  <si>
    <t>Léo</t>
  </si>
  <si>
    <t>RIEFENSTAHL</t>
  </si>
  <si>
    <t>Nb points</t>
  </si>
  <si>
    <t>Catégorie S1</t>
  </si>
  <si>
    <t>Catégorie S2</t>
  </si>
  <si>
    <t>Catégorie S3+</t>
  </si>
  <si>
    <t>Catégorie S3</t>
  </si>
  <si>
    <t>Catégorie S4</t>
  </si>
  <si>
    <t>Place</t>
  </si>
  <si>
    <t>Pts Champ</t>
  </si>
  <si>
    <t>Total N</t>
  </si>
  <si>
    <t>Total N-1</t>
  </si>
  <si>
    <t>Classement</t>
  </si>
  <si>
    <t>Thierry</t>
  </si>
  <si>
    <t>VIOLINI</t>
  </si>
  <si>
    <t>MC Saint Mihel</t>
  </si>
  <si>
    <t>Total/course</t>
  </si>
  <si>
    <t>Pilotes</t>
  </si>
  <si>
    <t>Catégorie S4+</t>
  </si>
  <si>
    <t>LIGUE</t>
  </si>
  <si>
    <t>Lorraine</t>
  </si>
  <si>
    <t>PACALIS</t>
  </si>
  <si>
    <t>NCB 160314</t>
  </si>
  <si>
    <t>BAILLY</t>
  </si>
  <si>
    <t>NJC 142034</t>
  </si>
  <si>
    <t>CROVISIER</t>
  </si>
  <si>
    <t>Julien</t>
  </si>
  <si>
    <t>NCB 148729</t>
  </si>
  <si>
    <t>MARCHAL</t>
  </si>
  <si>
    <t>NCB 235296</t>
  </si>
  <si>
    <t>KRIEGER</t>
  </si>
  <si>
    <t>MC Saint Dié</t>
  </si>
  <si>
    <t>NCB 034071</t>
  </si>
  <si>
    <t>DENET</t>
  </si>
  <si>
    <t>NCB 174503</t>
  </si>
  <si>
    <t>Joel</t>
  </si>
  <si>
    <t>NCB 019775</t>
  </si>
  <si>
    <t>NCB 151263</t>
  </si>
  <si>
    <t>NCB 218581</t>
  </si>
  <si>
    <t>NCB 216874</t>
  </si>
  <si>
    <t>NCB 216870</t>
  </si>
  <si>
    <t>Antoine</t>
  </si>
  <si>
    <t>NCB 235298</t>
  </si>
  <si>
    <t>Luc</t>
  </si>
  <si>
    <t>NCB 081896</t>
  </si>
  <si>
    <t>S4+</t>
  </si>
  <si>
    <t>NCB 202016</t>
  </si>
  <si>
    <t>NCB 220715</t>
  </si>
  <si>
    <t>Baptiste</t>
  </si>
  <si>
    <t>NCB 234370</t>
  </si>
  <si>
    <t>Louis</t>
  </si>
  <si>
    <t>NCB 234487</t>
  </si>
  <si>
    <t>RAUCH</t>
  </si>
  <si>
    <t>Juergen</t>
  </si>
  <si>
    <t>NCB 080498</t>
  </si>
  <si>
    <t>René</t>
  </si>
  <si>
    <t>VRANJAC</t>
  </si>
  <si>
    <t>Robert</t>
  </si>
  <si>
    <t>NCB 209295</t>
  </si>
  <si>
    <t>PICCAMIGLIO</t>
  </si>
  <si>
    <t>Jean Louis</t>
  </si>
  <si>
    <t>NCB 019419</t>
  </si>
  <si>
    <t>MARTIN</t>
  </si>
  <si>
    <t>Guillaume</t>
  </si>
  <si>
    <t>PERRIN</t>
  </si>
  <si>
    <t>Simon</t>
  </si>
  <si>
    <t>NCB 209997</t>
  </si>
  <si>
    <t>BONTEMPS</t>
  </si>
  <si>
    <t>Daniel</t>
  </si>
  <si>
    <t>NCB 202564</t>
  </si>
  <si>
    <t>Romain</t>
  </si>
  <si>
    <t>NJC 235373</t>
  </si>
  <si>
    <t>FEIDT</t>
  </si>
  <si>
    <t>Trial 70</t>
  </si>
  <si>
    <t>Franche Comté</t>
  </si>
  <si>
    <t>NCB 059073</t>
  </si>
  <si>
    <t>Alsace</t>
  </si>
  <si>
    <t>Champagne</t>
  </si>
  <si>
    <t>TABOURET</t>
  </si>
  <si>
    <t>Emmanuel</t>
  </si>
  <si>
    <t>MC Haut Saonois</t>
  </si>
  <si>
    <t>NCB 022679</t>
  </si>
  <si>
    <t>CHAROY</t>
  </si>
  <si>
    <t>Armand</t>
  </si>
  <si>
    <t>NJC 219079</t>
  </si>
  <si>
    <t>Pascal</t>
  </si>
  <si>
    <t>PAULO</t>
  </si>
  <si>
    <t>NCB 213197</t>
  </si>
  <si>
    <t>Martin</t>
  </si>
  <si>
    <t>RIEGER</t>
  </si>
  <si>
    <t>Denis</t>
  </si>
  <si>
    <t>MC Ban de la Roche</t>
  </si>
  <si>
    <t>MC Andlau</t>
  </si>
  <si>
    <t>VIROT</t>
  </si>
  <si>
    <t>NCB 215825</t>
  </si>
  <si>
    <t>NCB 218329</t>
  </si>
  <si>
    <t>NCB 200198</t>
  </si>
  <si>
    <t>NJC 200200</t>
  </si>
  <si>
    <t>NCB 192504</t>
  </si>
  <si>
    <t>NCB 203120</t>
  </si>
  <si>
    <t>NCB 037880</t>
  </si>
  <si>
    <t>NCB 007022</t>
  </si>
  <si>
    <t>NCB 005010</t>
  </si>
  <si>
    <t>NCB 138609</t>
  </si>
  <si>
    <t>NCB 007609</t>
  </si>
  <si>
    <t>NCB 082005</t>
  </si>
  <si>
    <t>NCB 178289</t>
  </si>
  <si>
    <t>NCB 081748</t>
  </si>
  <si>
    <t>NCB 082202</t>
  </si>
  <si>
    <t>Mickael</t>
  </si>
  <si>
    <t>NCB 149500</t>
  </si>
  <si>
    <t>NCB 213344</t>
  </si>
  <si>
    <t>GRANDEMANGE</t>
  </si>
  <si>
    <t>NCB 020835</t>
  </si>
  <si>
    <t>NCB 010125</t>
  </si>
  <si>
    <t>Pilotes licenciés inscrits au moins 1 fois</t>
  </si>
  <si>
    <t>Année de naissance</t>
  </si>
  <si>
    <t>NCB 209872</t>
  </si>
  <si>
    <t>NCB 210001</t>
  </si>
  <si>
    <t>Taux de participation</t>
  </si>
  <si>
    <t>NCB 085006</t>
  </si>
  <si>
    <t>Moins de 14 ans</t>
  </si>
  <si>
    <t>Moins de 18 ans</t>
  </si>
  <si>
    <t>TOUSSAINT</t>
  </si>
  <si>
    <t>Davy</t>
  </si>
  <si>
    <t>DUPUIS</t>
  </si>
  <si>
    <t>NCB 064613</t>
  </si>
  <si>
    <t>Pilote le plus agé</t>
  </si>
  <si>
    <t>Pilote le plus jeune</t>
  </si>
  <si>
    <t>CLASSEMENT DES EPREUVES PAR RAPPORT AU NOMBRE DE PARTICIPANTS</t>
  </si>
  <si>
    <t>Club</t>
  </si>
  <si>
    <t>Nbre de Pilotes</t>
  </si>
  <si>
    <t>Nbre total de points attribués</t>
  </si>
  <si>
    <t>Points</t>
  </si>
  <si>
    <t>TOTAL</t>
  </si>
  <si>
    <t>Sous total sélection</t>
  </si>
  <si>
    <t>Nbre de points marqués</t>
  </si>
  <si>
    <t>Pilotes ayant participés à toutes les courses</t>
  </si>
  <si>
    <t>CLASSEMENT GENERAL DES CLUBS</t>
  </si>
  <si>
    <t>CLAUDE</t>
  </si>
  <si>
    <t>Bertrand</t>
  </si>
  <si>
    <t>NCB 006847</t>
  </si>
  <si>
    <t>WEIGEL</t>
  </si>
  <si>
    <t>Brice</t>
  </si>
  <si>
    <t>NCB 147842</t>
  </si>
  <si>
    <t>NCB 082006</t>
  </si>
  <si>
    <t>NCB 016638</t>
  </si>
  <si>
    <t>Françis</t>
  </si>
  <si>
    <t>MOLINIE</t>
  </si>
  <si>
    <t>NCB 215796</t>
  </si>
  <si>
    <t>DORIDANT</t>
  </si>
  <si>
    <t>NCB 243199</t>
  </si>
  <si>
    <t>XOLIN</t>
  </si>
  <si>
    <t>NCB 235392</t>
  </si>
  <si>
    <t>BLANDIN</t>
  </si>
  <si>
    <t>Sébastien</t>
  </si>
  <si>
    <t>TP55</t>
  </si>
  <si>
    <t>NCB 128301</t>
  </si>
  <si>
    <t>HERGUEUX</t>
  </si>
  <si>
    <t>Benoît</t>
  </si>
  <si>
    <t>NCB 239516</t>
  </si>
  <si>
    <t>LEVAL</t>
  </si>
  <si>
    <t>Florian</t>
  </si>
  <si>
    <t>CHRISTOPH</t>
  </si>
  <si>
    <t>Claude</t>
  </si>
  <si>
    <t>NCB 246757</t>
  </si>
  <si>
    <t>NCB 235283</t>
  </si>
  <si>
    <t>COLNET</t>
  </si>
  <si>
    <t>Lucas</t>
  </si>
  <si>
    <t>Dimitri</t>
  </si>
  <si>
    <t>NCB 252179</t>
  </si>
  <si>
    <t>NCB 186922</t>
  </si>
  <si>
    <t>NCB 253070</t>
  </si>
  <si>
    <t>UM Marne</t>
  </si>
  <si>
    <t>NCB 009459</t>
  </si>
  <si>
    <t>Bretrand</t>
  </si>
  <si>
    <t>PETITDEMANGE</t>
  </si>
  <si>
    <t>Michel</t>
  </si>
  <si>
    <t>NTCP 019288</t>
  </si>
  <si>
    <t>NICTOU</t>
  </si>
  <si>
    <t>NCB 253194</t>
  </si>
  <si>
    <t>NCB 213345</t>
  </si>
  <si>
    <t>POSTIF</t>
  </si>
  <si>
    <t>Fabien</t>
  </si>
  <si>
    <t>NCB 109163</t>
  </si>
  <si>
    <t>MARCK</t>
  </si>
  <si>
    <t>NCB 252456</t>
  </si>
  <si>
    <t>Luduvine</t>
  </si>
  <si>
    <t>NCB 240186</t>
  </si>
  <si>
    <t>NCB 246758</t>
  </si>
  <si>
    <t>PERTERLE</t>
  </si>
  <si>
    <t>NCB 215725</t>
  </si>
  <si>
    <t>NCB 049665</t>
  </si>
  <si>
    <t>Abd</t>
  </si>
  <si>
    <t>MC Faulx</t>
  </si>
  <si>
    <t>Moto Centre Alsace</t>
  </si>
  <si>
    <t>Prenom</t>
  </si>
  <si>
    <t>Ligue</t>
  </si>
  <si>
    <t>N° licence</t>
  </si>
  <si>
    <t>MOTO CENTRE ALSACE</t>
  </si>
  <si>
    <t>Catégorie</t>
  </si>
  <si>
    <t>ROLDOS</t>
  </si>
  <si>
    <t>NCB 160841</t>
  </si>
  <si>
    <t>Abs</t>
  </si>
  <si>
    <t>NCB 081409</t>
  </si>
  <si>
    <t>POIRIER</t>
  </si>
  <si>
    <t>NCB 139683</t>
  </si>
  <si>
    <t>PIERREL</t>
  </si>
  <si>
    <t>NCA 019495</t>
  </si>
  <si>
    <t>VAXELAIRE</t>
  </si>
  <si>
    <t>NCB 019772</t>
  </si>
  <si>
    <t>AUBERT</t>
  </si>
  <si>
    <t>Kévin</t>
  </si>
  <si>
    <t>NCB 162738</t>
  </si>
  <si>
    <t>NCB 106709</t>
  </si>
  <si>
    <t>Thomas</t>
  </si>
  <si>
    <t>NCB 199683</t>
  </si>
  <si>
    <t>Christophe</t>
  </si>
  <si>
    <t>MANGIN</t>
  </si>
  <si>
    <t>NCB 176663</t>
  </si>
  <si>
    <t>LAROCHE</t>
  </si>
  <si>
    <t>Remy</t>
  </si>
  <si>
    <t>NCB 235272</t>
  </si>
  <si>
    <t>LEONARD</t>
  </si>
  <si>
    <t>NCB 209852</t>
  </si>
  <si>
    <t>Patrice</t>
  </si>
  <si>
    <t>Lilian</t>
  </si>
  <si>
    <t>NJ2 232490</t>
  </si>
  <si>
    <t>Jean Luc</t>
  </si>
  <si>
    <t>NCB 018255</t>
  </si>
  <si>
    <t>NCB 140382</t>
  </si>
  <si>
    <t>Gérald</t>
  </si>
  <si>
    <t>NCA 039562</t>
  </si>
  <si>
    <t>JOLLY</t>
  </si>
  <si>
    <t>HUMBERT</t>
  </si>
  <si>
    <t>Sylvère</t>
  </si>
  <si>
    <t>Gazelec</t>
  </si>
  <si>
    <t>NCB 130737</t>
  </si>
  <si>
    <t>Philippe</t>
  </si>
  <si>
    <t>NCB 024235</t>
  </si>
  <si>
    <t>WAGNER</t>
  </si>
  <si>
    <t>MC Munster</t>
  </si>
  <si>
    <t>Régis</t>
  </si>
  <si>
    <t>NCB 019494</t>
  </si>
  <si>
    <t>DEREMARQUE</t>
  </si>
  <si>
    <t>MC Neuville</t>
  </si>
  <si>
    <t>NCB 154364</t>
  </si>
  <si>
    <t>OLRY</t>
  </si>
  <si>
    <t>NCB 197160</t>
  </si>
  <si>
    <t>CHIPRET</t>
  </si>
  <si>
    <t>Raphael</t>
  </si>
  <si>
    <t>NCB 155285</t>
  </si>
  <si>
    <t>Jean Jacques</t>
  </si>
  <si>
    <t>NCB 255723</t>
  </si>
  <si>
    <t>NCB 241400</t>
  </si>
  <si>
    <t>KARST</t>
  </si>
  <si>
    <t>Yves</t>
  </si>
  <si>
    <t>NCB 030653</t>
  </si>
  <si>
    <t>SESSA</t>
  </si>
  <si>
    <t>NCB 110020</t>
  </si>
  <si>
    <t>Aurélien</t>
  </si>
  <si>
    <t>NCB 188981</t>
  </si>
  <si>
    <t>Nathan</t>
  </si>
  <si>
    <t>NJ3 226560</t>
  </si>
  <si>
    <t>GABISZ</t>
  </si>
  <si>
    <t>Gabriel</t>
  </si>
  <si>
    <t>NJ3 252282</t>
  </si>
  <si>
    <t>JAQUMIN</t>
  </si>
  <si>
    <t>MOSER</t>
  </si>
  <si>
    <t>NJ3 239936</t>
  </si>
  <si>
    <t>Joris</t>
  </si>
  <si>
    <t>NJ3 252285</t>
  </si>
  <si>
    <t>GAUTHEROT</t>
  </si>
  <si>
    <t>NCB 109500</t>
  </si>
  <si>
    <t>LEPELLEC</t>
  </si>
  <si>
    <t>MC Amitié</t>
  </si>
  <si>
    <t>NCB 202559</t>
  </si>
  <si>
    <t>BOYER</t>
  </si>
  <si>
    <t>Gilles</t>
  </si>
  <si>
    <t>MC Epernay</t>
  </si>
  <si>
    <t>NCB 000497</t>
  </si>
  <si>
    <t>BRUNAT</t>
  </si>
  <si>
    <t>Zephire</t>
  </si>
  <si>
    <t>NCB 235341</t>
  </si>
  <si>
    <t>JM</t>
  </si>
  <si>
    <t>NCB 058224</t>
  </si>
  <si>
    <t>Emeline</t>
  </si>
  <si>
    <t>NCB 176146</t>
  </si>
  <si>
    <t>SANZEY</t>
  </si>
  <si>
    <t>SEE</t>
  </si>
  <si>
    <t>NCB 021843</t>
  </si>
  <si>
    <t>NCB 245266</t>
  </si>
  <si>
    <t>André</t>
  </si>
  <si>
    <t>NCB 047059</t>
  </si>
  <si>
    <t>Chloé</t>
  </si>
  <si>
    <t>NCB 106426</t>
  </si>
  <si>
    <t>PERROTEY</t>
  </si>
  <si>
    <t>NCB 214096</t>
  </si>
  <si>
    <t>ROUILLOT</t>
  </si>
  <si>
    <t>Aude</t>
  </si>
  <si>
    <t>NCB 226175</t>
  </si>
  <si>
    <t>Basile</t>
  </si>
  <si>
    <t>NCB 064235</t>
  </si>
  <si>
    <t>NJ3 226596</t>
  </si>
  <si>
    <t>SAPORITI</t>
  </si>
  <si>
    <t>NCA 117416</t>
  </si>
  <si>
    <t>LARGES</t>
  </si>
  <si>
    <t>Damien</t>
  </si>
  <si>
    <t>NCB 081913</t>
  </si>
  <si>
    <t>BROGLIO</t>
  </si>
  <si>
    <t>Anatole</t>
  </si>
  <si>
    <t>MC Granges</t>
  </si>
  <si>
    <t>NJ3 162050</t>
  </si>
  <si>
    <t>Augustin</t>
  </si>
  <si>
    <t>NJ3 186917</t>
  </si>
  <si>
    <t>SUTTER</t>
  </si>
  <si>
    <t>Olivier</t>
  </si>
  <si>
    <t>LICHTLE</t>
  </si>
  <si>
    <t>WILLM</t>
  </si>
  <si>
    <t>NCB 022659</t>
  </si>
  <si>
    <t>MC Bergheim</t>
  </si>
  <si>
    <t>NCB 146624</t>
  </si>
  <si>
    <t>NCB 077700</t>
  </si>
  <si>
    <t>VANDERME</t>
  </si>
  <si>
    <t>Emilien</t>
  </si>
  <si>
    <t>NCB 084268</t>
  </si>
  <si>
    <t>NCB 155704</t>
  </si>
  <si>
    <t>Anthony</t>
  </si>
  <si>
    <t>MC Portusien</t>
  </si>
  <si>
    <t>NCB 234653</t>
  </si>
  <si>
    <t>QUICLET</t>
  </si>
  <si>
    <t>NCB 155702</t>
  </si>
  <si>
    <t>NCB 019778</t>
  </si>
  <si>
    <t>MOREL</t>
  </si>
  <si>
    <t>NCB 108917</t>
  </si>
  <si>
    <t>FERRY</t>
  </si>
  <si>
    <t>Alexis</t>
  </si>
  <si>
    <t>NCB 131367</t>
  </si>
  <si>
    <t>RAUSCHER</t>
  </si>
  <si>
    <t>François</t>
  </si>
  <si>
    <t>NCB 055906</t>
  </si>
  <si>
    <t>LEHMANN</t>
  </si>
  <si>
    <t>NCB 143085</t>
  </si>
  <si>
    <t>Moto</t>
  </si>
  <si>
    <t>Cylindrée</t>
  </si>
  <si>
    <t xml:space="preserve">GASGAS </t>
  </si>
  <si>
    <t>SHERCO</t>
  </si>
  <si>
    <t>BETA</t>
  </si>
  <si>
    <t xml:space="preserve">SCHERCO </t>
  </si>
  <si>
    <t>GASGAS</t>
  </si>
  <si>
    <t>JOTAGAS</t>
  </si>
  <si>
    <t>OSSA</t>
  </si>
  <si>
    <t>MONTESA</t>
  </si>
  <si>
    <t>YAMAHA</t>
  </si>
  <si>
    <t>SCORPA</t>
  </si>
  <si>
    <t>NCB 079564</t>
  </si>
  <si>
    <t>OUTTERS</t>
  </si>
  <si>
    <t>NCB 110506</t>
  </si>
  <si>
    <t>Jean Marie</t>
  </si>
  <si>
    <t>NJ3 245266</t>
  </si>
  <si>
    <t>MONCEY</t>
  </si>
  <si>
    <t>NCB 261411</t>
  </si>
  <si>
    <t>IVERNEL</t>
  </si>
  <si>
    <t>Vincent</t>
  </si>
  <si>
    <t>NCB 080006</t>
  </si>
  <si>
    <t>LEPLOMB</t>
  </si>
  <si>
    <t>NCB 246762</t>
  </si>
  <si>
    <t>BRENTI</t>
  </si>
  <si>
    <t>NCB 246764</t>
  </si>
  <si>
    <t>CHAUPIN</t>
  </si>
  <si>
    <t>NCB 261412</t>
  </si>
  <si>
    <t>COLLET</t>
  </si>
  <si>
    <t>NCB 108208</t>
  </si>
  <si>
    <t>LE GOLVET</t>
  </si>
  <si>
    <t>NCB 221138</t>
  </si>
  <si>
    <t>Théo</t>
  </si>
  <si>
    <t>NJ3 257183</t>
  </si>
  <si>
    <t>MAT 009461</t>
  </si>
  <si>
    <t>Evolution Nbre de pilotes</t>
  </si>
  <si>
    <t>Evolution Nbre de points</t>
  </si>
  <si>
    <t>HONDA</t>
  </si>
  <si>
    <t>Open</t>
  </si>
  <si>
    <t>Adam</t>
  </si>
  <si>
    <t>NCB 265793</t>
  </si>
  <si>
    <t>JACQUES</t>
  </si>
  <si>
    <t>NCA 013305</t>
  </si>
  <si>
    <t>TRIMOREAU</t>
  </si>
  <si>
    <t>NCB 250394</t>
  </si>
  <si>
    <t>NCB 117187</t>
  </si>
  <si>
    <t>KOSTREZEWA</t>
  </si>
  <si>
    <t>Jordy</t>
  </si>
  <si>
    <t>NCB 265785</t>
  </si>
  <si>
    <t>FUSILIER</t>
  </si>
  <si>
    <t>Arnaud</t>
  </si>
  <si>
    <t>NCB 265789</t>
  </si>
  <si>
    <t>BALLAND</t>
  </si>
  <si>
    <t>Hubert</t>
  </si>
  <si>
    <t>NCB 050854</t>
  </si>
  <si>
    <t>GERARDIN</t>
  </si>
  <si>
    <t>Loïc</t>
  </si>
  <si>
    <t>NCB 185953</t>
  </si>
  <si>
    <t>LAGARDE</t>
  </si>
  <si>
    <t>NCB 122248</t>
  </si>
  <si>
    <t>NJ3 257779</t>
  </si>
  <si>
    <t>ARMAND</t>
  </si>
  <si>
    <t>NCB 261289</t>
  </si>
  <si>
    <t>PELCY</t>
  </si>
  <si>
    <t>Gaël</t>
  </si>
  <si>
    <t>NCB 212997</t>
  </si>
  <si>
    <t>GATT</t>
  </si>
  <si>
    <t>Germain</t>
  </si>
  <si>
    <t>NJ3 256364</t>
  </si>
  <si>
    <t>DEMANGE</t>
  </si>
  <si>
    <t>La Bressaude</t>
  </si>
  <si>
    <t>NJ3 267419</t>
  </si>
  <si>
    <t>Gwenn</t>
  </si>
  <si>
    <t>NCB  246763</t>
  </si>
  <si>
    <t>MANTEK</t>
  </si>
  <si>
    <t>Antonin</t>
  </si>
  <si>
    <t>NCB 228559</t>
  </si>
  <si>
    <t>BORDARAUD</t>
  </si>
  <si>
    <t>Loïck</t>
  </si>
  <si>
    <t>Adrien</t>
  </si>
  <si>
    <t>NCB 232039</t>
  </si>
  <si>
    <t>PICCARRETA-NICTOU</t>
  </si>
  <si>
    <t>NCB 017812</t>
  </si>
  <si>
    <t>Frederic</t>
  </si>
  <si>
    <t>NCB 259616</t>
  </si>
  <si>
    <t>NCB 005243</t>
  </si>
  <si>
    <t>LAGARDE FURST</t>
  </si>
  <si>
    <t>NCB 235043</t>
  </si>
  <si>
    <t>NCB 209130</t>
  </si>
  <si>
    <t>FESSER</t>
  </si>
  <si>
    <t>NJ3 253511</t>
  </si>
  <si>
    <t>JAMMY</t>
  </si>
  <si>
    <t>NCB 270666</t>
  </si>
  <si>
    <t>GILLET</t>
  </si>
  <si>
    <t>NCB 270789</t>
  </si>
  <si>
    <t>Bruno</t>
  </si>
  <si>
    <t>NCB 026823</t>
  </si>
  <si>
    <t>THIERIOT</t>
  </si>
  <si>
    <t>NCB 268390</t>
  </si>
  <si>
    <t>Mathias</t>
  </si>
  <si>
    <t>NCB 253760</t>
  </si>
  <si>
    <t>MC Viel Armand</t>
  </si>
  <si>
    <t>MC 3 Lys</t>
  </si>
  <si>
    <t>MC Charleville</t>
  </si>
  <si>
    <t>Laurent</t>
  </si>
  <si>
    <t>NTR 056371</t>
  </si>
  <si>
    <t>NTR 059073</t>
  </si>
  <si>
    <t>NTR 175730</t>
  </si>
  <si>
    <t>NTR 030508</t>
  </si>
  <si>
    <t>NTR 037880</t>
  </si>
  <si>
    <t>NTR 081896</t>
  </si>
  <si>
    <t>NTR 246757</t>
  </si>
  <si>
    <t>Dominique</t>
  </si>
  <si>
    <t>MC Gye</t>
  </si>
  <si>
    <t>THIRIAT</t>
  </si>
  <si>
    <t>Lionel</t>
  </si>
  <si>
    <t>NTR 300894</t>
  </si>
  <si>
    <t>MC Zone 68</t>
  </si>
  <si>
    <t>TC Ban de la Roche</t>
  </si>
  <si>
    <t>HOLFERT</t>
  </si>
  <si>
    <t>NTR 013020</t>
  </si>
  <si>
    <t xml:space="preserve">    Moyenne d'âge des pilotes</t>
  </si>
  <si>
    <t>NTR 149500</t>
  </si>
  <si>
    <t>Nbre Zones</t>
  </si>
  <si>
    <t>Nbre   Tour</t>
  </si>
  <si>
    <t>Moyenne Pds/Zone</t>
  </si>
  <si>
    <t>Moyenne Pts/Zone</t>
  </si>
  <si>
    <t>Total    N</t>
  </si>
  <si>
    <t>Coef difficulté</t>
  </si>
  <si>
    <t>NTR 260384</t>
  </si>
  <si>
    <t>NTR 200198</t>
  </si>
  <si>
    <t>Corentin</t>
  </si>
  <si>
    <t>NTR 319153</t>
  </si>
  <si>
    <t>Bernard</t>
  </si>
  <si>
    <t>TRABER</t>
  </si>
  <si>
    <t>Catégorie S3 MAT2</t>
  </si>
  <si>
    <t>Catégorie S4+ MAT2</t>
  </si>
  <si>
    <t>Catégorie S4 MAT2</t>
  </si>
  <si>
    <t>S3 MAT2</t>
  </si>
  <si>
    <t>S4 MAT2</t>
  </si>
  <si>
    <t>KRUMMENACKER</t>
  </si>
  <si>
    <t>MC Cercle de l'Amitié</t>
  </si>
  <si>
    <t>NCO 019772</t>
  </si>
  <si>
    <t>DOUILLOT</t>
  </si>
  <si>
    <t>MC Plateau de Rocroi</t>
  </si>
  <si>
    <t>Total    N-1</t>
  </si>
  <si>
    <t>Noah</t>
  </si>
  <si>
    <t>S4+ MAT2</t>
  </si>
  <si>
    <t>MAGEN-TERRASSE</t>
  </si>
  <si>
    <t>NTR 008993</t>
  </si>
  <si>
    <t>Francis</t>
  </si>
  <si>
    <t>Plus mauvais résultat</t>
  </si>
  <si>
    <t>Catégorie OPEN</t>
  </si>
  <si>
    <t>Grand Est</t>
  </si>
  <si>
    <t>MC Rolampont</t>
  </si>
  <si>
    <t>NOBEL</t>
  </si>
  <si>
    <t>NTR 249510</t>
  </si>
  <si>
    <t>NTR 281198</t>
  </si>
  <si>
    <t>Catégorie OPEN - Championnat Grand Est</t>
  </si>
  <si>
    <t>Catégorie S1 - Championnat Grand Est</t>
  </si>
  <si>
    <t>Catégorie S2 - Championnat Grand Est</t>
  </si>
  <si>
    <t>Catégorie S3+ - Championnat Grand Est</t>
  </si>
  <si>
    <t>Catégorie S3 - Championnat Grand Est</t>
  </si>
  <si>
    <t>Catégorie S4+ - Championnat Grand Est</t>
  </si>
  <si>
    <t>Catégorie S4 - Championnat Grand Est</t>
  </si>
  <si>
    <t>Catégorie S3 MAT2 - Championnat Grand Est</t>
  </si>
  <si>
    <t>Catégorie S4+ MAT2 - Championnat Grand Est</t>
  </si>
  <si>
    <t>Catégorie S4 MAT2 - Championnat Grand Est</t>
  </si>
  <si>
    <t>HC</t>
  </si>
  <si>
    <t>NTR 265793</t>
  </si>
  <si>
    <t>NTR 117187</t>
  </si>
  <si>
    <t>NTR 016638</t>
  </si>
  <si>
    <t>BUCHER</t>
  </si>
  <si>
    <t>NTR 005409</t>
  </si>
  <si>
    <t>NTR 154364</t>
  </si>
  <si>
    <t>HERMEL</t>
  </si>
  <si>
    <t>NCO 220715</t>
  </si>
  <si>
    <t>NTR 018542</t>
  </si>
  <si>
    <t>NCO 250394</t>
  </si>
  <si>
    <t>NCO 013305</t>
  </si>
  <si>
    <t>NCO 019494</t>
  </si>
  <si>
    <t>Charlotte</t>
  </si>
  <si>
    <t>NTR 331170</t>
  </si>
  <si>
    <t>Catégorie S3+ MAT2</t>
  </si>
  <si>
    <t>Trial des Ardennes (07/07)</t>
  </si>
  <si>
    <t>S3+MAT2</t>
  </si>
  <si>
    <t>NCO 174503</t>
  </si>
  <si>
    <t>NTR 007609</t>
  </si>
  <si>
    <t>RN66</t>
  </si>
  <si>
    <t>JEUDY</t>
  </si>
  <si>
    <t>NCO 331167</t>
  </si>
  <si>
    <t>NTR 218107</t>
  </si>
  <si>
    <t>NJ3 346017</t>
  </si>
  <si>
    <t>SOKIC</t>
  </si>
  <si>
    <t>ROY</t>
  </si>
  <si>
    <t>THIEBAUT</t>
  </si>
  <si>
    <t>Mathéo</t>
  </si>
  <si>
    <t>NCO 340098</t>
  </si>
  <si>
    <t>EHLINGER</t>
  </si>
  <si>
    <t>NTR 333941</t>
  </si>
  <si>
    <t>Maxéville (28/04)</t>
  </si>
  <si>
    <t>Marcoussis (26/05)</t>
  </si>
  <si>
    <t>Caisnes (23/06)</t>
  </si>
  <si>
    <t>Saint Chéron (22/09)</t>
  </si>
  <si>
    <t>Vertus (20/10)</t>
  </si>
  <si>
    <t>NCO 234487</t>
  </si>
  <si>
    <t>NTR 142269</t>
  </si>
  <si>
    <t>CHOUARD</t>
  </si>
  <si>
    <t>PRENNEZ</t>
  </si>
  <si>
    <t>NTR 342861</t>
  </si>
  <si>
    <t>MAT2 023004</t>
  </si>
  <si>
    <t>NOIRET</t>
  </si>
  <si>
    <t>MAT2 115186</t>
  </si>
  <si>
    <t>SARRAILH</t>
  </si>
  <si>
    <t>Extreme Moto club</t>
  </si>
  <si>
    <t>Ile de France</t>
  </si>
  <si>
    <t>NCO 042360</t>
  </si>
  <si>
    <t>Comparatif par rapport à 2018</t>
  </si>
  <si>
    <t>NTR 041468</t>
  </si>
  <si>
    <t>MAT2 108208</t>
  </si>
  <si>
    <t>MAT2 316710</t>
  </si>
  <si>
    <t>Trophée Champagne - Ardenne 2019</t>
  </si>
  <si>
    <t>Catégorie S2 - Trophée Champagne-Ardenne</t>
  </si>
  <si>
    <t>Catégorie S3 - Trophée Champagne-Ardenne</t>
  </si>
  <si>
    <t>Catégorie S4 - Trophée Champagne-Ardenne</t>
  </si>
  <si>
    <t>Catégorie S3 MAT2 - Trophée Champagne-Ardenne</t>
  </si>
  <si>
    <t>Catégorie S4+ MAT2 - Trophée Champagne-Ardenne</t>
  </si>
  <si>
    <t>Catégorie S4 MAT2 - Trophée Champagne-Ardenne</t>
  </si>
  <si>
    <t>Cat S3</t>
  </si>
  <si>
    <t>NTR 151263</t>
  </si>
  <si>
    <t>Cat S4</t>
  </si>
  <si>
    <t>MAT2 019288</t>
  </si>
  <si>
    <t>BECK</t>
  </si>
  <si>
    <t>Solène</t>
  </si>
  <si>
    <t>NTR 263869</t>
  </si>
  <si>
    <t>NADOT</t>
  </si>
  <si>
    <t>Marie</t>
  </si>
  <si>
    <t>NTR 329543</t>
  </si>
  <si>
    <t>HUBER</t>
  </si>
  <si>
    <t>Jean Philippe</t>
  </si>
  <si>
    <t>NCO 295695</t>
  </si>
  <si>
    <t>S3+ MAT2</t>
  </si>
  <si>
    <t>ADAM</t>
  </si>
  <si>
    <t>Edy</t>
  </si>
  <si>
    <t>NTR 001943</t>
  </si>
  <si>
    <t>NTR 202885</t>
  </si>
  <si>
    <t>Catégorie S3+ MAT2 - Championnat Grand Est</t>
  </si>
  <si>
    <t>NCO 013920</t>
  </si>
  <si>
    <t>NTR 312218</t>
  </si>
  <si>
    <t>TROPHEE CHAMPAGNE ARDENNES</t>
  </si>
  <si>
    <t>TC Caisnes</t>
  </si>
  <si>
    <t>UM Nemours</t>
  </si>
  <si>
    <t>TC Marcoussis</t>
  </si>
  <si>
    <t>MCCB</t>
  </si>
  <si>
    <t>Passion TT 78</t>
  </si>
  <si>
    <t>Raiders 78</t>
  </si>
  <si>
    <t>Racing TT</t>
  </si>
  <si>
    <t>MC Ste Genevieve</t>
  </si>
  <si>
    <t>MC St Chéron</t>
  </si>
  <si>
    <t>Moto Team 95</t>
  </si>
  <si>
    <t xml:space="preserve">Philippe </t>
  </si>
  <si>
    <t>Extreme Moto Club</t>
  </si>
  <si>
    <t>Catégorie S1 - Trophée Champagne Ardennes</t>
  </si>
  <si>
    <t>Catégorie OPEN - Trophée Champagne Ardennes</t>
  </si>
  <si>
    <t>Catégorie S2 - Trophée Champagne Ardennes</t>
  </si>
  <si>
    <t>Catégorie S3+ - Trophée Champagne Ardennes</t>
  </si>
  <si>
    <t>Catégorie S3 - Trophée Champagne Ardennes</t>
  </si>
  <si>
    <t>Catégorie S4+ - Trophée Champagne Ardennes</t>
  </si>
  <si>
    <t>Catégorie S4 - Trophée Champagne Ardennes</t>
  </si>
  <si>
    <t>Catégorie S3 MAT2 - Trophée Champagne Ardennes</t>
  </si>
  <si>
    <t>Catégorie S4+ MAT2 - Trophée Champagne Ardennes</t>
  </si>
  <si>
    <t>Catégorie S4 MAT2 - Trophée Champagne Ardennes</t>
  </si>
  <si>
    <t xml:space="preserve">Maxéville (09/08) </t>
  </si>
  <si>
    <t>Basse/Rupt (20/09)</t>
  </si>
  <si>
    <t>Vertus (18/10)</t>
  </si>
  <si>
    <t>CAISNES 06/09/20</t>
  </si>
  <si>
    <t>SAINT CHERON 11/10/20</t>
  </si>
  <si>
    <t>VERTUS 18/10/20</t>
  </si>
  <si>
    <t>Comparatif par rapport à 2019</t>
  </si>
  <si>
    <t>CHAMPIONNAT GRAND EST 2020</t>
  </si>
  <si>
    <t>NTR 082005</t>
  </si>
  <si>
    <t>MOREAU</t>
  </si>
  <si>
    <t>NTR 149498</t>
  </si>
  <si>
    <t>NTR 019419</t>
  </si>
  <si>
    <t>RETTENBACH</t>
  </si>
  <si>
    <t>Grégory</t>
  </si>
  <si>
    <t>NTR 320656</t>
  </si>
  <si>
    <t>Justin</t>
  </si>
  <si>
    <t>NTR 331168</t>
  </si>
  <si>
    <t>NTR 283139</t>
  </si>
  <si>
    <t>MAT2 023012</t>
  </si>
  <si>
    <t>NCO 019778</t>
  </si>
  <si>
    <t>NTR 312219</t>
  </si>
  <si>
    <t>NJ3 318952</t>
  </si>
  <si>
    <t xml:space="preserve">MAXEVILLE (09/08) </t>
  </si>
  <si>
    <t>MAXEVILLE (09/08)</t>
  </si>
  <si>
    <t>Catégorie Expert</t>
  </si>
  <si>
    <t>SPENCLEY</t>
  </si>
  <si>
    <t>Haut de France</t>
  </si>
  <si>
    <t>Exp</t>
  </si>
  <si>
    <t>NCO 116832</t>
  </si>
  <si>
    <t>Loic</t>
  </si>
  <si>
    <t>LIDOUREN</t>
  </si>
  <si>
    <t>JOSSIEAUX</t>
  </si>
  <si>
    <t>NTR 141350</t>
  </si>
  <si>
    <t>NTR 233428</t>
  </si>
  <si>
    <t>Alex</t>
  </si>
  <si>
    <t>FAUVE</t>
  </si>
  <si>
    <t>COLINON</t>
  </si>
  <si>
    <t>Arthur</t>
  </si>
  <si>
    <t>Marco</t>
  </si>
  <si>
    <t>GABAUT</t>
  </si>
  <si>
    <t>Remi</t>
  </si>
  <si>
    <t>MARIMON CAILLAULT</t>
  </si>
  <si>
    <t>Pierrick</t>
  </si>
  <si>
    <t>VERSTRAETE</t>
  </si>
  <si>
    <t>DESBOUIS</t>
  </si>
  <si>
    <t>SIMONETTI</t>
  </si>
  <si>
    <t>Hauts de France</t>
  </si>
  <si>
    <t>NTR 137698</t>
  </si>
  <si>
    <t>NTR 161912</t>
  </si>
  <si>
    <t>NTR 161061</t>
  </si>
  <si>
    <t>NTR 293384</t>
  </si>
  <si>
    <t>NTR 142034</t>
  </si>
  <si>
    <t>NCO 029387</t>
  </si>
  <si>
    <t>NTR 267157</t>
  </si>
  <si>
    <t>NTR 215494</t>
  </si>
  <si>
    <t>FIALETOUX</t>
  </si>
  <si>
    <t>DELANOUE</t>
  </si>
  <si>
    <t>MAFFEO</t>
  </si>
  <si>
    <t xml:space="preserve">MIGLIOZZI </t>
  </si>
  <si>
    <t xml:space="preserve">VANSANTBERGHE </t>
  </si>
  <si>
    <t>Hugo</t>
  </si>
  <si>
    <t xml:space="preserve">Arthur </t>
  </si>
  <si>
    <t>Stephane</t>
  </si>
  <si>
    <t>NTR 232490</t>
  </si>
  <si>
    <t>NTR 205784</t>
  </si>
  <si>
    <t>NTR 220488</t>
  </si>
  <si>
    <t>NTR 248810</t>
  </si>
  <si>
    <t>NTR 293390</t>
  </si>
  <si>
    <t>NTR 250394</t>
  </si>
  <si>
    <t>NTR 184608</t>
  </si>
  <si>
    <t>MONDON</t>
  </si>
  <si>
    <t>COLLIN</t>
  </si>
  <si>
    <t>BRESZYNSKI</t>
  </si>
  <si>
    <t>RUCH</t>
  </si>
  <si>
    <t>GUITIERREZ</t>
  </si>
  <si>
    <t>FROGÉ</t>
  </si>
  <si>
    <t>GIRARD</t>
  </si>
  <si>
    <t>Jean Antoine</t>
  </si>
  <si>
    <t>Benoit</t>
  </si>
  <si>
    <t>Guy</t>
  </si>
  <si>
    <t>Franck</t>
  </si>
  <si>
    <t>NTR 300340</t>
  </si>
  <si>
    <t>NTR 333838</t>
  </si>
  <si>
    <t>NTR 021574</t>
  </si>
  <si>
    <t>NTR 221018</t>
  </si>
  <si>
    <t>NTR 248954</t>
  </si>
  <si>
    <t>NTR 255956</t>
  </si>
  <si>
    <t>NTR 057749</t>
  </si>
  <si>
    <t>NCO 176132</t>
  </si>
  <si>
    <t>Eliott</t>
  </si>
  <si>
    <t xml:space="preserve">Thomas </t>
  </si>
  <si>
    <t>RIGONDAUD</t>
  </si>
  <si>
    <t>louis</t>
  </si>
  <si>
    <t>Erwan</t>
  </si>
  <si>
    <t xml:space="preserve">Adrien </t>
  </si>
  <si>
    <t xml:space="preserve">Pierre </t>
  </si>
  <si>
    <t xml:space="preserve">David </t>
  </si>
  <si>
    <t>NOLLAND</t>
  </si>
  <si>
    <t>BOUCHONVILLE</t>
  </si>
  <si>
    <t>CATTE</t>
  </si>
  <si>
    <t>PELLEGRIN</t>
  </si>
  <si>
    <t>MARCY</t>
  </si>
  <si>
    <t xml:space="preserve">GRANDCAMP </t>
  </si>
  <si>
    <t xml:space="preserve">MONTIER </t>
  </si>
  <si>
    <t>NTR 148597</t>
  </si>
  <si>
    <t>NTR 018324</t>
  </si>
  <si>
    <t>Regis</t>
  </si>
  <si>
    <t>NTR 004997</t>
  </si>
  <si>
    <t>NCO 307184</t>
  </si>
  <si>
    <t>NTR 205258</t>
  </si>
  <si>
    <t>NTR 321082</t>
  </si>
  <si>
    <t>NTR 291812</t>
  </si>
  <si>
    <t>NTR 351824</t>
  </si>
  <si>
    <t>NTR 335003</t>
  </si>
  <si>
    <t>NTR 138395</t>
  </si>
  <si>
    <t>Liam</t>
  </si>
  <si>
    <t>NTR 027750</t>
  </si>
  <si>
    <t>NJ3C 316869</t>
  </si>
  <si>
    <t>NTR 268185</t>
  </si>
  <si>
    <t>SOUTIF</t>
  </si>
  <si>
    <t>Etienne</t>
  </si>
  <si>
    <t>GUEGAN</t>
  </si>
  <si>
    <t>PIERLAY</t>
  </si>
  <si>
    <t>Patrick</t>
  </si>
  <si>
    <t xml:space="preserve">André </t>
  </si>
  <si>
    <t xml:space="preserve">Jacques </t>
  </si>
  <si>
    <t>Loys</t>
  </si>
  <si>
    <t>FAVREAU</t>
  </si>
  <si>
    <t>Serge</t>
  </si>
  <si>
    <t xml:space="preserve">Xavier </t>
  </si>
  <si>
    <t>Sebastien</t>
  </si>
  <si>
    <t>CAPPELLESSO</t>
  </si>
  <si>
    <t>LOFFI</t>
  </si>
  <si>
    <t xml:space="preserve">Lucas </t>
  </si>
  <si>
    <t>ROUSSELLE</t>
  </si>
  <si>
    <t>Cyrille</t>
  </si>
  <si>
    <t xml:space="preserve">Jean-Claude </t>
  </si>
  <si>
    <t>pascal</t>
  </si>
  <si>
    <t>TOMICKI</t>
  </si>
  <si>
    <t>LENAERT</t>
  </si>
  <si>
    <t xml:space="preserve">POZZI </t>
  </si>
  <si>
    <t>PEDARRE</t>
  </si>
  <si>
    <t>MIGLIOZZI</t>
  </si>
  <si>
    <t>LUU</t>
  </si>
  <si>
    <t>GOUT</t>
  </si>
  <si>
    <t>DA SILVA</t>
  </si>
  <si>
    <t xml:space="preserve">LEMAITRE </t>
  </si>
  <si>
    <t>BAUDU</t>
  </si>
  <si>
    <t>Evann</t>
  </si>
  <si>
    <t>Henryk</t>
  </si>
  <si>
    <t>Céline</t>
  </si>
  <si>
    <t>Mathys</t>
  </si>
  <si>
    <t>Grand-Est</t>
  </si>
  <si>
    <t>PAULY</t>
  </si>
  <si>
    <t>Gerard</t>
  </si>
  <si>
    <t>MC Yerres</t>
  </si>
  <si>
    <t>MAT2 326396</t>
  </si>
  <si>
    <t>NTR 012236</t>
  </si>
  <si>
    <t>NJ3C 303489</t>
  </si>
  <si>
    <t>NCO 019468</t>
  </si>
  <si>
    <t>NTR 347613</t>
  </si>
  <si>
    <t>NTR 340351</t>
  </si>
  <si>
    <t>NTR 034708</t>
  </si>
  <si>
    <t>NTR 010069</t>
  </si>
  <si>
    <t>NTR 266947</t>
  </si>
  <si>
    <t>NTR 055300</t>
  </si>
  <si>
    <t>NTR 018918</t>
  </si>
  <si>
    <t>NTR 139980</t>
  </si>
  <si>
    <t>NCO 028384</t>
  </si>
  <si>
    <t>NTR 257663</t>
  </si>
  <si>
    <t>NJ3C 303488</t>
  </si>
  <si>
    <t>NTR 015303</t>
  </si>
  <si>
    <t>NTR 031328</t>
  </si>
  <si>
    <t>NTR 260954</t>
  </si>
  <si>
    <t>NTR 255059</t>
  </si>
  <si>
    <t>NCO 015380</t>
  </si>
  <si>
    <t>NTR 018857</t>
  </si>
  <si>
    <t>NTR 022531</t>
  </si>
  <si>
    <t>NTR 254894</t>
  </si>
  <si>
    <t xml:space="preserve">Charlotte </t>
  </si>
  <si>
    <t>KUSTER</t>
  </si>
  <si>
    <t>MITCHELSON</t>
  </si>
  <si>
    <t>APARICIO</t>
  </si>
  <si>
    <t>RENAUD</t>
  </si>
  <si>
    <t>BRUANT</t>
  </si>
  <si>
    <t>GAILLAT AUBERT</t>
  </si>
  <si>
    <t>Jean Claude</t>
  </si>
  <si>
    <t>Neil</t>
  </si>
  <si>
    <t>Gérard</t>
  </si>
  <si>
    <t>Clery</t>
  </si>
  <si>
    <t>NJ3C 353340</t>
  </si>
  <si>
    <t>NTR 009461</t>
  </si>
  <si>
    <t>NTR 301258</t>
  </si>
  <si>
    <t>NTR 250865</t>
  </si>
  <si>
    <t>NTR 117455</t>
  </si>
  <si>
    <t>NTR 020584</t>
  </si>
  <si>
    <t>NTR 255057</t>
  </si>
  <si>
    <t>Carole MC</t>
  </si>
  <si>
    <t>Catégorie Expert - Trophée Champagne Ardennes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</si>
</sst>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68" x14ac:knownFonts="1">
    <font>
      <sz val="11"/>
      <color theme="1"/>
      <name val="Calibri"/>
      <family val="2"/>
      <scheme val="minor"/>
    </font>
    <font>
      <sz val="10"/>
      <name val="Arial"/>
      <family val="2"/>
    </font>
    <font>
      <sz val="12"/>
      <color indexed="8"/>
      <name val="Comic Sans MS"/>
      <family val="4"/>
    </font>
    <font>
      <i/>
      <sz val="12"/>
      <color indexed="17"/>
      <name val="Comic Sans MS"/>
      <family val="4"/>
    </font>
    <font>
      <sz val="8"/>
      <name val="Calibri"/>
      <family val="2"/>
    </font>
    <font>
      <b/>
      <sz val="14"/>
      <color indexed="8"/>
      <name val="Comic Sans MS"/>
      <family val="4"/>
    </font>
    <font>
      <sz val="12"/>
      <color rgb="FFFF0000"/>
      <name val="Comic Sans MS"/>
      <family val="4"/>
    </font>
    <font>
      <sz val="12"/>
      <color rgb="FF00B0F0"/>
      <name val="Comic Sans MS"/>
      <family val="4"/>
    </font>
    <font>
      <sz val="14"/>
      <color rgb="FF0000FF"/>
      <name val="Comic Sans MS"/>
      <family val="4"/>
    </font>
    <font>
      <sz val="11"/>
      <color rgb="FF0000FF"/>
      <name val="Calibri"/>
      <family val="2"/>
      <scheme val="minor"/>
    </font>
    <font>
      <sz val="11"/>
      <color rgb="FFFF0000"/>
      <name val="Calibri"/>
      <family val="2"/>
      <scheme val="minor"/>
    </font>
    <font>
      <sz val="11"/>
      <name val="Calibri"/>
      <family val="2"/>
      <scheme val="minor"/>
    </font>
    <font>
      <b/>
      <sz val="11"/>
      <color rgb="FF0000FF"/>
      <name val="Calibri"/>
      <family val="2"/>
      <scheme val="minor"/>
    </font>
    <font>
      <sz val="12"/>
      <color rgb="FF00B050"/>
      <name val="Comic Sans MS"/>
      <family val="4"/>
    </font>
    <font>
      <sz val="11"/>
      <color rgb="FFFFC000"/>
      <name val="Calibri"/>
      <family val="2"/>
      <scheme val="minor"/>
    </font>
    <font>
      <i/>
      <sz val="11"/>
      <color theme="1"/>
      <name val="Calibri"/>
      <family val="2"/>
      <scheme val="minor"/>
    </font>
    <font>
      <i/>
      <sz val="11"/>
      <name val="Calibri"/>
      <family val="2"/>
      <scheme val="minor"/>
    </font>
    <font>
      <sz val="11"/>
      <color theme="9" tint="0.39997558519241921"/>
      <name val="Calibri"/>
      <family val="2"/>
      <scheme val="minor"/>
    </font>
    <font>
      <b/>
      <sz val="14"/>
      <color rgb="FF0000FF"/>
      <name val="Calibri"/>
      <family val="2"/>
      <scheme val="minor"/>
    </font>
    <font>
      <i/>
      <sz val="11"/>
      <color rgb="FF0000FF"/>
      <name val="Calibri"/>
      <family val="2"/>
      <scheme val="minor"/>
    </font>
    <font>
      <u/>
      <sz val="11"/>
      <color theme="10"/>
      <name val="Calibri"/>
      <family val="2"/>
      <scheme val="minor"/>
    </font>
    <font>
      <u/>
      <sz val="11"/>
      <color theme="11"/>
      <name val="Calibri"/>
      <family val="2"/>
      <scheme val="minor"/>
    </font>
    <font>
      <b/>
      <sz val="48"/>
      <color rgb="FFC00000"/>
      <name val="Arial"/>
      <family val="2"/>
    </font>
    <font>
      <sz val="11"/>
      <color theme="1"/>
      <name val="Calibri"/>
      <family val="2"/>
      <scheme val="minor"/>
    </font>
    <font>
      <sz val="28"/>
      <color indexed="8"/>
      <name val="Comic Sans MS"/>
      <family val="4"/>
    </font>
    <font>
      <b/>
      <sz val="14"/>
      <color indexed="8"/>
      <name val="Comic Sans MS"/>
      <family val="4"/>
    </font>
    <font>
      <b/>
      <sz val="10"/>
      <name val="Comic Sans MS"/>
      <family val="4"/>
    </font>
    <font>
      <b/>
      <sz val="12"/>
      <color indexed="8"/>
      <name val="Comic Sans MS"/>
      <family val="4"/>
    </font>
    <font>
      <b/>
      <sz val="11"/>
      <color indexed="8"/>
      <name val="Comic Sans MS"/>
      <family val="4"/>
    </font>
    <font>
      <b/>
      <sz val="11"/>
      <name val="Comic Sans MS"/>
      <family val="4"/>
    </font>
    <font>
      <b/>
      <sz val="11"/>
      <color theme="0"/>
      <name val="Comic Sans MS"/>
      <family val="4"/>
    </font>
    <font>
      <sz val="11"/>
      <color indexed="8"/>
      <name val="Comic Sans MS"/>
      <family val="4"/>
    </font>
    <font>
      <sz val="12"/>
      <color indexed="8"/>
      <name val="Comic Sans MS"/>
      <family val="4"/>
    </font>
    <font>
      <i/>
      <sz val="12"/>
      <color rgb="FF0000FF"/>
      <name val="Comic Sans MS"/>
      <family val="4"/>
    </font>
    <font>
      <b/>
      <sz val="12"/>
      <color rgb="FFFF0000"/>
      <name val="Comic Sans MS"/>
      <family val="4"/>
    </font>
    <font>
      <sz val="12"/>
      <color indexed="10"/>
      <name val="Comic Sans MS"/>
      <family val="4"/>
    </font>
    <font>
      <i/>
      <sz val="12"/>
      <color indexed="17"/>
      <name val="Comic Sans MS"/>
      <family val="4"/>
    </font>
    <font>
      <sz val="12"/>
      <color rgb="FFFF0000"/>
      <name val="Comic Sans MS"/>
      <family val="4"/>
    </font>
    <font>
      <i/>
      <sz val="12"/>
      <color rgb="FF00B050"/>
      <name val="Comic Sans MS"/>
      <family val="4"/>
    </font>
    <font>
      <i/>
      <sz val="12"/>
      <name val="Comic Sans MS"/>
      <family val="4"/>
    </font>
    <font>
      <sz val="12"/>
      <name val="Comic Sans MS"/>
      <family val="4"/>
    </font>
    <font>
      <i/>
      <sz val="12"/>
      <color theme="1"/>
      <name val="Comic Sans MS"/>
      <family val="4"/>
    </font>
    <font>
      <sz val="16"/>
      <color indexed="8"/>
      <name val="Calibri"/>
      <family val="2"/>
    </font>
    <font>
      <sz val="14"/>
      <color indexed="8"/>
      <name val="Calibri"/>
      <family val="2"/>
    </font>
    <font>
      <i/>
      <sz val="12"/>
      <color rgb="FF009900"/>
      <name val="Comic Sans MS"/>
      <family val="4"/>
    </font>
    <font>
      <i/>
      <sz val="12"/>
      <color indexed="12"/>
      <name val="Comic Sans MS"/>
      <family val="4"/>
    </font>
    <font>
      <b/>
      <sz val="12"/>
      <color indexed="10"/>
      <name val="Comic Sans MS"/>
      <family val="4"/>
    </font>
    <font>
      <sz val="12"/>
      <color rgb="FF00B0F0"/>
      <name val="Comic Sans MS"/>
      <family val="4"/>
    </font>
    <font>
      <sz val="10"/>
      <name val="Comic Sans MS"/>
      <family val="4"/>
    </font>
    <font>
      <b/>
      <sz val="14"/>
      <color rgb="FFFF0000"/>
      <name val="Comic Sans MS"/>
      <family val="4"/>
    </font>
    <font>
      <b/>
      <sz val="14"/>
      <color rgb="FF0000FF"/>
      <name val="Comic Sans MS"/>
      <family val="4"/>
    </font>
    <font>
      <sz val="11"/>
      <color rgb="FF0000FF"/>
      <name val="Calibri"/>
      <family val="2"/>
      <scheme val="minor"/>
    </font>
    <font>
      <sz val="12"/>
      <color rgb="FF009900"/>
      <name val="Comic Sans MS"/>
      <family val="4"/>
    </font>
    <font>
      <sz val="11"/>
      <color rgb="FFFF0000"/>
      <name val="Calibri"/>
      <family val="2"/>
      <scheme val="minor"/>
    </font>
    <font>
      <sz val="12"/>
      <color rgb="FF0000FF"/>
      <name val="Comic Sans MS"/>
      <family val="4"/>
    </font>
    <font>
      <sz val="14"/>
      <color rgb="FF0000FF"/>
      <name val="Comic Sans MS"/>
      <family val="4"/>
    </font>
    <font>
      <sz val="14"/>
      <color rgb="FFFF0000"/>
      <name val="Comic Sans MS"/>
      <family val="4"/>
    </font>
    <font>
      <sz val="14"/>
      <color rgb="FFFF0000"/>
      <name val="Calibri"/>
      <family val="2"/>
      <scheme val="minor"/>
    </font>
    <font>
      <sz val="16"/>
      <color rgb="FFFF0000"/>
      <name val="Comic Sans MS"/>
      <family val="4"/>
    </font>
    <font>
      <sz val="16"/>
      <color theme="1"/>
      <name val="Calibri"/>
      <family val="2"/>
      <scheme val="minor"/>
    </font>
    <font>
      <i/>
      <sz val="14"/>
      <color rgb="FF0000FF"/>
      <name val="Comic Sans MS"/>
      <family val="4"/>
    </font>
    <font>
      <sz val="22"/>
      <color rgb="FFFF0000"/>
      <name val="Wingdings"/>
      <charset val="2"/>
    </font>
    <font>
      <i/>
      <sz val="14"/>
      <color rgb="FFFF0000"/>
      <name val="Comic Sans MS"/>
      <family val="4"/>
    </font>
    <font>
      <i/>
      <sz val="14"/>
      <color rgb="FF00B050"/>
      <name val="Comic Sans MS"/>
      <family val="4"/>
    </font>
    <font>
      <b/>
      <i/>
      <sz val="14"/>
      <color rgb="FF0000FF"/>
      <name val="Comic Sans MS"/>
      <family val="4"/>
    </font>
    <font>
      <sz val="12"/>
      <color theme="1"/>
      <name val="Comic Sans MS"/>
      <family val="4"/>
    </font>
    <font>
      <b/>
      <sz val="48"/>
      <color rgb="FFC00000"/>
      <name val="Calibri"/>
      <family val="2"/>
      <scheme val="minor"/>
    </font>
    <font>
      <b/>
      <sz val="14"/>
      <color rgb="FF002060"/>
      <name val="Comic Sans MS"/>
      <family val="4"/>
    </font>
  </fonts>
  <fills count="14">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99"/>
        <bgColor indexed="64"/>
      </patternFill>
    </fill>
    <fill>
      <patternFill patternType="solid">
        <fgColor rgb="FFCCFFCC"/>
        <bgColor indexed="64"/>
      </patternFill>
    </fill>
    <fill>
      <patternFill patternType="solid">
        <fgColor rgb="FF00B05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37">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thin">
        <color auto="1"/>
      </bottom>
      <diagonal/>
    </border>
    <border>
      <left style="hair">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diagonal/>
    </border>
    <border>
      <left/>
      <right/>
      <top style="hair">
        <color auto="1"/>
      </top>
      <bottom style="hair">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top/>
      <bottom style="hair">
        <color auto="1"/>
      </bottom>
      <diagonal/>
    </border>
    <border>
      <left/>
      <right style="thin">
        <color auto="1"/>
      </right>
      <top/>
      <bottom style="hair">
        <color auto="1"/>
      </bottom>
      <diagonal/>
    </border>
    <border>
      <left/>
      <right/>
      <top/>
      <bottom style="hair">
        <color auto="1"/>
      </bottom>
      <diagonal/>
    </border>
    <border>
      <left/>
      <right/>
      <top style="double">
        <color rgb="FFFF0000"/>
      </top>
      <bottom/>
      <diagonal/>
    </border>
    <border>
      <left style="hair">
        <color auto="1"/>
      </left>
      <right style="thin">
        <color auto="1"/>
      </right>
      <top/>
      <bottom/>
      <diagonal/>
    </border>
  </borders>
  <cellStyleXfs count="1126">
    <xf numFmtId="0" fontId="0" fillId="0" borderId="0"/>
    <xf numFmtId="0" fontId="1"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341">
    <xf numFmtId="0" fontId="0" fillId="0" borderId="0" xfId="0"/>
    <xf numFmtId="0" fontId="3" fillId="0" borderId="3" xfId="0" applyFont="1" applyFill="1" applyBorder="1" applyAlignment="1">
      <alignment horizontal="center"/>
    </xf>
    <xf numFmtId="0" fontId="2" fillId="0" borderId="1" xfId="0" applyFont="1" applyFill="1" applyBorder="1" applyAlignment="1">
      <alignment horizontal="center"/>
    </xf>
    <xf numFmtId="0" fontId="2" fillId="0" borderId="2" xfId="0" applyFont="1" applyFill="1" applyBorder="1" applyAlignment="1">
      <alignment horizontal="center"/>
    </xf>
    <xf numFmtId="0" fontId="0" fillId="3" borderId="0" xfId="0" applyFill="1"/>
    <xf numFmtId="0" fontId="7" fillId="0" borderId="1" xfId="0" applyFont="1" applyFill="1" applyBorder="1" applyAlignment="1">
      <alignment horizontal="center"/>
    </xf>
    <xf numFmtId="0" fontId="7" fillId="0" borderId="2" xfId="0" applyFont="1" applyFill="1" applyBorder="1" applyAlignment="1">
      <alignment horizontal="center"/>
    </xf>
    <xf numFmtId="0" fontId="9" fillId="0" borderId="0" xfId="0" applyFont="1" applyAlignment="1">
      <alignment horizontal="center" vertical="center"/>
    </xf>
    <xf numFmtId="0" fontId="10" fillId="0" borderId="0" xfId="0" applyFont="1"/>
    <xf numFmtId="0" fontId="11" fillId="0" borderId="0" xfId="0" applyFont="1"/>
    <xf numFmtId="0" fontId="11" fillId="0" borderId="0" xfId="0" applyFont="1" applyAlignment="1">
      <alignment horizontal="center"/>
    </xf>
    <xf numFmtId="0" fontId="11" fillId="0" borderId="0" xfId="0" applyFont="1" applyAlignment="1">
      <alignment horizontal="left"/>
    </xf>
    <xf numFmtId="0" fontId="0" fillId="0" borderId="0" xfId="0" applyAlignment="1">
      <alignment horizontal="center" vertical="center"/>
    </xf>
    <xf numFmtId="0" fontId="12" fillId="5" borderId="0" xfId="0" applyFont="1" applyFill="1" applyAlignment="1">
      <alignment horizontal="center" vertical="center"/>
    </xf>
    <xf numFmtId="0" fontId="0" fillId="0" borderId="0" xfId="0" applyAlignment="1">
      <alignment horizontal="center"/>
    </xf>
    <xf numFmtId="0" fontId="0" fillId="3" borderId="0" xfId="0" applyFill="1" applyAlignment="1">
      <alignment horizontal="center" vertical="center"/>
    </xf>
    <xf numFmtId="0" fontId="11" fillId="3" borderId="0" xfId="0" applyFont="1" applyFill="1" applyAlignment="1">
      <alignment horizontal="center"/>
    </xf>
    <xf numFmtId="0" fontId="0" fillId="3" borderId="0" xfId="0" applyFill="1" applyAlignment="1">
      <alignment horizontal="center"/>
    </xf>
    <xf numFmtId="0" fontId="11" fillId="0" borderId="0" xfId="0" applyFont="1" applyAlignment="1">
      <alignment horizontal="center" vertical="center"/>
    </xf>
    <xf numFmtId="0" fontId="11" fillId="3" borderId="0" xfId="0" applyFont="1" applyFill="1"/>
    <xf numFmtId="0" fontId="11" fillId="3" borderId="0" xfId="0" applyFont="1" applyFill="1" applyAlignment="1">
      <alignment horizontal="center" vertical="center"/>
    </xf>
    <xf numFmtId="0" fontId="13" fillId="0" borderId="1" xfId="0" applyFont="1" applyFill="1" applyBorder="1" applyAlignment="1">
      <alignment horizontal="center"/>
    </xf>
    <xf numFmtId="0" fontId="10" fillId="0" borderId="0" xfId="0" applyFont="1" applyAlignment="1">
      <alignment horizontal="center" vertical="center"/>
    </xf>
    <xf numFmtId="0" fontId="10" fillId="0" borderId="0" xfId="0" applyFont="1"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left"/>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5" fillId="0" borderId="0" xfId="0" applyFont="1"/>
    <xf numFmtId="0" fontId="15" fillId="0" borderId="0" xfId="0" applyFont="1" applyAlignment="1">
      <alignment horizontal="center" vertical="center"/>
    </xf>
    <xf numFmtId="0" fontId="16" fillId="0" borderId="0" xfId="0" applyFont="1" applyAlignment="1">
      <alignment horizontal="center"/>
    </xf>
    <xf numFmtId="0" fontId="15" fillId="0" borderId="0" xfId="0" applyFont="1" applyAlignment="1">
      <alignment horizontal="center"/>
    </xf>
    <xf numFmtId="0" fontId="16" fillId="0" borderId="0" xfId="0" applyFont="1"/>
    <xf numFmtId="0" fontId="16" fillId="0" borderId="0" xfId="0" applyFont="1" applyAlignment="1">
      <alignment horizontal="center" vertical="center"/>
    </xf>
    <xf numFmtId="0" fontId="17" fillId="7" borderId="0" xfId="0" applyFont="1" applyFill="1" applyAlignment="1">
      <alignment horizontal="center"/>
    </xf>
    <xf numFmtId="0" fontId="17" fillId="0" borderId="0" xfId="0" applyFont="1"/>
    <xf numFmtId="0" fontId="0" fillId="0" borderId="0" xfId="0" applyFont="1" applyAlignment="1">
      <alignment horizontal="center" vertical="center"/>
    </xf>
    <xf numFmtId="0" fontId="0" fillId="0" borderId="0" xfId="0" applyFont="1" applyAlignment="1">
      <alignment horizontal="center"/>
    </xf>
    <xf numFmtId="0" fontId="19" fillId="0" borderId="0" xfId="0" applyFont="1"/>
    <xf numFmtId="0" fontId="19" fillId="0" borderId="0" xfId="0" applyFont="1" applyAlignment="1">
      <alignment horizontal="center" vertical="center"/>
    </xf>
    <xf numFmtId="0" fontId="19" fillId="0" borderId="0" xfId="0" applyFont="1" applyAlignment="1">
      <alignment horizontal="center"/>
    </xf>
    <xf numFmtId="0" fontId="17" fillId="0" borderId="0" xfId="0" applyFont="1" applyFill="1" applyAlignment="1">
      <alignment horizontal="center"/>
    </xf>
    <xf numFmtId="0" fontId="0" fillId="0" borderId="13" xfId="0" applyBorder="1" applyAlignment="1">
      <alignment horizontal="center" vertical="center"/>
    </xf>
    <xf numFmtId="0" fontId="0" fillId="5" borderId="13" xfId="0" applyFill="1" applyBorder="1" applyAlignment="1">
      <alignment horizontal="center" vertical="center"/>
    </xf>
    <xf numFmtId="0" fontId="10" fillId="5" borderId="13"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27" xfId="0" applyFont="1" applyFill="1" applyBorder="1" applyAlignment="1">
      <alignment horizontal="center" vertical="center"/>
    </xf>
    <xf numFmtId="0" fontId="10" fillId="0" borderId="27" xfId="0" applyFont="1" applyFill="1" applyBorder="1" applyAlignment="1">
      <alignment horizontal="center" vertical="center"/>
    </xf>
    <xf numFmtId="0" fontId="0" fillId="0" borderId="27" xfId="0" applyFill="1" applyBorder="1" applyAlignment="1">
      <alignment horizontal="center" vertical="center"/>
    </xf>
    <xf numFmtId="0" fontId="9" fillId="5" borderId="13" xfId="0" applyFont="1" applyFill="1" applyBorder="1" applyAlignment="1">
      <alignment horizontal="center" vertical="center"/>
    </xf>
    <xf numFmtId="0" fontId="9" fillId="6" borderId="13" xfId="0" applyFont="1" applyFill="1" applyBorder="1" applyAlignment="1">
      <alignment horizontal="center" vertical="center"/>
    </xf>
    <xf numFmtId="0" fontId="10" fillId="6" borderId="13" xfId="0" applyFont="1" applyFill="1" applyBorder="1" applyAlignment="1">
      <alignment horizontal="center" vertical="center"/>
    </xf>
    <xf numFmtId="0" fontId="0" fillId="6" borderId="13" xfId="0" applyFill="1" applyBorder="1" applyAlignment="1">
      <alignment horizontal="center" vertical="center"/>
    </xf>
    <xf numFmtId="0" fontId="23" fillId="3" borderId="0" xfId="0" applyFont="1" applyFill="1"/>
    <xf numFmtId="0" fontId="23" fillId="0" borderId="0" xfId="0" applyFont="1"/>
    <xf numFmtId="0" fontId="26" fillId="2" borderId="18" xfId="0" applyFont="1" applyFill="1" applyBorder="1" applyAlignment="1">
      <alignment horizontal="center" vertical="center" wrapText="1"/>
    </xf>
    <xf numFmtId="0" fontId="29" fillId="9" borderId="5" xfId="0" applyFont="1" applyFill="1" applyBorder="1" applyAlignment="1">
      <alignment horizontal="center" vertical="center"/>
    </xf>
    <xf numFmtId="2" fontId="30" fillId="8" borderId="5" xfId="0" applyNumberFormat="1" applyFont="1" applyFill="1" applyBorder="1" applyAlignment="1">
      <alignment horizontal="center" vertical="center"/>
    </xf>
    <xf numFmtId="0" fontId="31" fillId="2" borderId="5" xfId="0" applyFont="1" applyFill="1" applyBorder="1" applyAlignment="1">
      <alignment horizontal="center"/>
    </xf>
    <xf numFmtId="0" fontId="32" fillId="0" borderId="4" xfId="0" applyFont="1" applyFill="1" applyBorder="1" applyAlignment="1">
      <alignment horizontal="center"/>
    </xf>
    <xf numFmtId="0" fontId="33" fillId="0" borderId="4" xfId="0" applyFont="1" applyFill="1" applyBorder="1" applyAlignment="1">
      <alignment horizontal="center"/>
    </xf>
    <xf numFmtId="0" fontId="34" fillId="5" borderId="4" xfId="0" applyFont="1" applyFill="1" applyBorder="1" applyAlignment="1">
      <alignment horizontal="center"/>
    </xf>
    <xf numFmtId="0" fontId="32" fillId="0" borderId="6" xfId="0" applyFont="1" applyFill="1" applyBorder="1" applyAlignment="1">
      <alignment horizontal="center"/>
    </xf>
    <xf numFmtId="0" fontId="36" fillId="0" borderId="8" xfId="0" applyFont="1" applyFill="1" applyBorder="1" applyAlignment="1">
      <alignment horizontal="center"/>
    </xf>
    <xf numFmtId="0" fontId="35" fillId="0" borderId="7" xfId="0" applyFont="1" applyFill="1" applyBorder="1" applyAlignment="1">
      <alignment horizontal="center"/>
    </xf>
    <xf numFmtId="0" fontId="37" fillId="0" borderId="7" xfId="0" applyFont="1" applyFill="1" applyBorder="1" applyAlignment="1">
      <alignment horizontal="center"/>
    </xf>
    <xf numFmtId="0" fontId="32" fillId="0" borderId="2" xfId="0" applyFont="1" applyFill="1" applyBorder="1" applyAlignment="1">
      <alignment horizontal="center"/>
    </xf>
    <xf numFmtId="0" fontId="32" fillId="0" borderId="1" xfId="0" applyFont="1" applyFill="1" applyBorder="1" applyAlignment="1">
      <alignment horizontal="center"/>
    </xf>
    <xf numFmtId="0" fontId="33" fillId="0" borderId="1" xfId="0" applyFont="1" applyFill="1" applyBorder="1" applyAlignment="1">
      <alignment horizontal="center"/>
    </xf>
    <xf numFmtId="0" fontId="34" fillId="5" borderId="1" xfId="0" applyFont="1" applyFill="1" applyBorder="1" applyAlignment="1">
      <alignment horizontal="center"/>
    </xf>
    <xf numFmtId="0" fontId="40" fillId="0" borderId="1" xfId="0" applyFont="1" applyFill="1" applyBorder="1" applyAlignment="1">
      <alignment horizontal="center"/>
    </xf>
    <xf numFmtId="0" fontId="40" fillId="0" borderId="2" xfId="0" applyFont="1" applyFill="1" applyBorder="1" applyAlignment="1">
      <alignment horizontal="center"/>
    </xf>
    <xf numFmtId="0" fontId="35" fillId="0" borderId="0" xfId="0" applyFont="1" applyFill="1" applyBorder="1" applyAlignment="1">
      <alignment horizontal="center"/>
    </xf>
    <xf numFmtId="0" fontId="36" fillId="0" borderId="3" xfId="0" applyFont="1" applyFill="1" applyBorder="1" applyAlignment="1">
      <alignment horizontal="center"/>
    </xf>
    <xf numFmtId="0" fontId="37" fillId="0" borderId="0" xfId="0" applyFont="1" applyFill="1" applyBorder="1" applyAlignment="1">
      <alignment horizontal="center"/>
    </xf>
    <xf numFmtId="0" fontId="41" fillId="0" borderId="2" xfId="0" applyFont="1" applyFill="1" applyBorder="1" applyAlignment="1">
      <alignment horizontal="center"/>
    </xf>
    <xf numFmtId="0" fontId="39" fillId="0" borderId="2" xfId="0" applyFont="1" applyFill="1" applyBorder="1" applyAlignment="1">
      <alignment horizontal="center"/>
    </xf>
    <xf numFmtId="0" fontId="38" fillId="0" borderId="3" xfId="0" applyFont="1" applyFill="1" applyBorder="1" applyAlignment="1">
      <alignment horizontal="center"/>
    </xf>
    <xf numFmtId="0" fontId="32" fillId="3" borderId="0" xfId="0" applyFont="1" applyFill="1" applyAlignment="1">
      <alignment horizontal="center"/>
    </xf>
    <xf numFmtId="0" fontId="42" fillId="3" borderId="0" xfId="0" applyFont="1" applyFill="1" applyAlignment="1">
      <alignment horizontal="center"/>
    </xf>
    <xf numFmtId="0" fontId="43" fillId="3" borderId="0" xfId="0" applyFont="1" applyFill="1" applyAlignment="1">
      <alignment horizontal="center"/>
    </xf>
    <xf numFmtId="0" fontId="44" fillId="0" borderId="3" xfId="0" applyFont="1" applyFill="1" applyBorder="1" applyAlignment="1">
      <alignment horizontal="center"/>
    </xf>
    <xf numFmtId="0" fontId="45" fillId="0" borderId="1" xfId="0" applyFont="1" applyFill="1" applyBorder="1" applyAlignment="1">
      <alignment horizontal="center"/>
    </xf>
    <xf numFmtId="0" fontId="46" fillId="2" borderId="1" xfId="0" applyFont="1" applyFill="1" applyBorder="1" applyAlignment="1">
      <alignment horizontal="center"/>
    </xf>
    <xf numFmtId="0" fontId="36" fillId="0" borderId="36" xfId="0" applyFont="1" applyFill="1" applyBorder="1" applyAlignment="1">
      <alignment horizontal="center"/>
    </xf>
    <xf numFmtId="0" fontId="32" fillId="0" borderId="0" xfId="0" applyFont="1" applyFill="1" applyBorder="1" applyAlignment="1">
      <alignment horizontal="center"/>
    </xf>
    <xf numFmtId="0" fontId="32" fillId="3" borderId="0" xfId="0" applyFont="1" applyFill="1"/>
    <xf numFmtId="0" fontId="40" fillId="3" borderId="0" xfId="0" applyFont="1" applyFill="1"/>
    <xf numFmtId="0" fontId="23" fillId="10" borderId="35" xfId="0" applyFont="1" applyFill="1" applyBorder="1"/>
    <xf numFmtId="0" fontId="32" fillId="10" borderId="35" xfId="0" applyFont="1" applyFill="1" applyBorder="1"/>
    <xf numFmtId="0" fontId="32" fillId="10" borderId="35" xfId="0" applyFont="1" applyFill="1" applyBorder="1" applyAlignment="1">
      <alignment horizontal="center"/>
    </xf>
    <xf numFmtId="0" fontId="23" fillId="10" borderId="0" xfId="0" applyFont="1" applyFill="1"/>
    <xf numFmtId="0" fontId="26" fillId="6" borderId="18" xfId="0" applyFont="1" applyFill="1" applyBorder="1" applyAlignment="1">
      <alignment horizontal="center" vertical="center" wrapText="1"/>
    </xf>
    <xf numFmtId="0" fontId="31" fillId="6" borderId="5" xfId="0" applyFont="1" applyFill="1" applyBorder="1" applyAlignment="1">
      <alignment horizontal="center"/>
    </xf>
    <xf numFmtId="0" fontId="46" fillId="6" borderId="1" xfId="0" applyFont="1" applyFill="1" applyBorder="1" applyAlignment="1">
      <alignment horizontal="center"/>
    </xf>
    <xf numFmtId="0" fontId="48" fillId="0" borderId="2" xfId="0" applyFont="1" applyFill="1" applyBorder="1" applyAlignment="1">
      <alignment horizontal="center"/>
    </xf>
    <xf numFmtId="0" fontId="32" fillId="10" borderId="0" xfId="0" applyFont="1" applyFill="1"/>
    <xf numFmtId="0" fontId="32" fillId="10" borderId="0" xfId="0" applyFont="1" applyFill="1" applyAlignment="1">
      <alignment horizontal="center"/>
    </xf>
    <xf numFmtId="0" fontId="32" fillId="10" borderId="11" xfId="0" applyFont="1" applyFill="1" applyBorder="1"/>
    <xf numFmtId="2" fontId="37" fillId="4" borderId="13" xfId="0" applyNumberFormat="1" applyFont="1" applyFill="1" applyBorder="1" applyAlignment="1">
      <alignment horizontal="center"/>
    </xf>
    <xf numFmtId="0" fontId="52" fillId="4" borderId="13" xfId="0" applyFont="1" applyFill="1" applyBorder="1" applyAlignment="1">
      <alignment horizontal="center" vertical="center"/>
    </xf>
    <xf numFmtId="0" fontId="27" fillId="4" borderId="12" xfId="0" applyFont="1" applyFill="1" applyBorder="1" applyAlignment="1">
      <alignment horizontal="center" vertical="center"/>
    </xf>
    <xf numFmtId="0" fontId="47" fillId="4" borderId="13" xfId="0" applyFont="1" applyFill="1" applyBorder="1" applyAlignment="1">
      <alignment horizontal="center" vertical="center"/>
    </xf>
    <xf numFmtId="2" fontId="23" fillId="3" borderId="0" xfId="0" applyNumberFormat="1" applyFont="1" applyFill="1" applyAlignment="1">
      <alignment horizontal="center" vertical="center"/>
    </xf>
    <xf numFmtId="0" fontId="54" fillId="4" borderId="13" xfId="0" applyFont="1" applyFill="1" applyBorder="1" applyAlignment="1">
      <alignment horizontal="center" vertical="center"/>
    </xf>
    <xf numFmtId="0" fontId="56" fillId="4" borderId="14" xfId="0" applyFont="1" applyFill="1" applyBorder="1" applyAlignment="1">
      <alignment horizontal="center" vertical="center"/>
    </xf>
    <xf numFmtId="0" fontId="56" fillId="4" borderId="15" xfId="0" applyFont="1" applyFill="1" applyBorder="1" applyAlignment="1">
      <alignment horizontal="center" vertical="center"/>
    </xf>
    <xf numFmtId="0" fontId="55" fillId="4" borderId="16" xfId="0" applyFont="1" applyFill="1" applyBorder="1" applyAlignment="1">
      <alignment horizontal="center" vertical="center"/>
    </xf>
    <xf numFmtId="0" fontId="55" fillId="4" borderId="17" xfId="0" applyFont="1" applyFill="1" applyBorder="1" applyAlignment="1">
      <alignment horizontal="center" vertical="center"/>
    </xf>
    <xf numFmtId="0" fontId="56" fillId="4" borderId="19" xfId="0" applyFont="1" applyFill="1" applyBorder="1" applyAlignment="1">
      <alignment horizontal="center" vertical="center"/>
    </xf>
    <xf numFmtId="0" fontId="56" fillId="4" borderId="13" xfId="0" applyFont="1" applyFill="1" applyBorder="1" applyAlignment="1">
      <alignment horizontal="center" vertical="center"/>
    </xf>
    <xf numFmtId="0" fontId="56" fillId="4" borderId="21" xfId="0" applyFont="1" applyFill="1" applyBorder="1" applyAlignment="1">
      <alignment horizontal="center" vertical="center"/>
    </xf>
    <xf numFmtId="0" fontId="60" fillId="6" borderId="25" xfId="0" applyFont="1" applyFill="1" applyBorder="1" applyAlignment="1">
      <alignment horizontal="center"/>
    </xf>
    <xf numFmtId="0" fontId="56" fillId="6" borderId="14" xfId="0" applyNumberFormat="1" applyFont="1" applyFill="1" applyBorder="1" applyAlignment="1">
      <alignment horizontal="center" vertical="center"/>
    </xf>
    <xf numFmtId="0" fontId="61" fillId="6" borderId="14" xfId="0" applyNumberFormat="1" applyFont="1" applyFill="1" applyBorder="1" applyAlignment="1">
      <alignment horizontal="center" vertical="center"/>
    </xf>
    <xf numFmtId="164" fontId="62" fillId="6" borderId="22" xfId="0" applyNumberFormat="1" applyFont="1" applyFill="1" applyBorder="1" applyAlignment="1">
      <alignment horizontal="center"/>
    </xf>
    <xf numFmtId="0" fontId="56" fillId="6" borderId="20" xfId="0" applyNumberFormat="1" applyFont="1" applyFill="1" applyBorder="1" applyAlignment="1">
      <alignment horizontal="center" vertical="center"/>
    </xf>
    <xf numFmtId="0" fontId="61" fillId="6" borderId="20" xfId="0" applyNumberFormat="1" applyFont="1" applyFill="1" applyBorder="1" applyAlignment="1">
      <alignment horizontal="center" vertical="center"/>
    </xf>
    <xf numFmtId="164" fontId="63" fillId="6" borderId="22" xfId="0" applyNumberFormat="1" applyFont="1" applyFill="1" applyBorder="1" applyAlignment="1">
      <alignment horizontal="center"/>
    </xf>
    <xf numFmtId="0" fontId="60" fillId="6" borderId="24" xfId="0" applyFont="1" applyFill="1" applyBorder="1" applyAlignment="1">
      <alignment horizontal="center"/>
    </xf>
    <xf numFmtId="164" fontId="63" fillId="6" borderId="20" xfId="0" applyNumberFormat="1" applyFont="1" applyFill="1" applyBorder="1" applyAlignment="1">
      <alignment horizontal="center"/>
    </xf>
    <xf numFmtId="0" fontId="56" fillId="6" borderId="22" xfId="0" applyNumberFormat="1" applyFont="1" applyFill="1" applyBorder="1" applyAlignment="1">
      <alignment horizontal="center" vertical="center"/>
    </xf>
    <xf numFmtId="0" fontId="61" fillId="6" borderId="22" xfId="0" applyNumberFormat="1" applyFont="1" applyFill="1" applyBorder="1" applyAlignment="1">
      <alignment horizontal="center" vertical="center"/>
    </xf>
    <xf numFmtId="0" fontId="49" fillId="6" borderId="19" xfId="0" applyFont="1" applyFill="1" applyBorder="1" applyAlignment="1">
      <alignment horizontal="center" vertical="center"/>
    </xf>
    <xf numFmtId="0" fontId="56" fillId="3" borderId="6" xfId="0" applyFont="1" applyFill="1" applyBorder="1" applyAlignment="1">
      <alignment horizontal="center" vertical="center"/>
    </xf>
    <xf numFmtId="0" fontId="64" fillId="6" borderId="12" xfId="0" applyFont="1" applyFill="1" applyBorder="1" applyAlignment="1">
      <alignment horizontal="center" vertical="center"/>
    </xf>
    <xf numFmtId="0" fontId="56" fillId="6" borderId="19" xfId="0" applyNumberFormat="1" applyFont="1" applyFill="1" applyBorder="1" applyAlignment="1">
      <alignment horizontal="center" vertical="center"/>
    </xf>
    <xf numFmtId="0" fontId="61" fillId="6" borderId="19" xfId="0" applyNumberFormat="1" applyFont="1" applyFill="1" applyBorder="1" applyAlignment="1">
      <alignment horizontal="center" vertical="center"/>
    </xf>
    <xf numFmtId="0" fontId="64" fillId="6" borderId="19" xfId="0" applyFont="1" applyFill="1" applyBorder="1" applyAlignment="1">
      <alignment horizontal="center"/>
    </xf>
    <xf numFmtId="0" fontId="2" fillId="0" borderId="4" xfId="0" applyFont="1" applyFill="1" applyBorder="1" applyAlignment="1">
      <alignment horizontal="center"/>
    </xf>
    <xf numFmtId="0" fontId="2" fillId="0" borderId="18" xfId="0" applyFont="1" applyFill="1" applyBorder="1" applyAlignment="1">
      <alignment horizontal="center"/>
    </xf>
    <xf numFmtId="0" fontId="2" fillId="12" borderId="2" xfId="0" applyFont="1" applyFill="1" applyBorder="1" applyAlignment="1">
      <alignment horizontal="center"/>
    </xf>
    <xf numFmtId="0" fontId="13" fillId="0" borderId="2" xfId="0" applyFont="1" applyFill="1" applyBorder="1" applyAlignment="1">
      <alignment horizontal="center"/>
    </xf>
    <xf numFmtId="0" fontId="55" fillId="4" borderId="22" xfId="0" applyFont="1" applyFill="1" applyBorder="1" applyAlignment="1">
      <alignment horizontal="center" vertical="center"/>
    </xf>
    <xf numFmtId="0" fontId="44" fillId="0" borderId="8" xfId="0" applyFont="1" applyFill="1" applyBorder="1" applyAlignment="1">
      <alignment horizontal="center"/>
    </xf>
    <xf numFmtId="0" fontId="40" fillId="0" borderId="0" xfId="0" applyFont="1" applyFill="1" applyBorder="1" applyAlignment="1">
      <alignment horizontal="center"/>
    </xf>
    <xf numFmtId="0" fontId="3" fillId="0" borderId="36" xfId="0" applyFont="1" applyFill="1" applyBorder="1" applyAlignment="1">
      <alignment horizontal="center"/>
    </xf>
    <xf numFmtId="0" fontId="65" fillId="0" borderId="1" xfId="0" applyFont="1" applyFill="1" applyBorder="1" applyAlignment="1">
      <alignment horizontal="center"/>
    </xf>
    <xf numFmtId="0" fontId="55" fillId="4" borderId="22" xfId="0" applyFont="1" applyFill="1" applyBorder="1" applyAlignment="1">
      <alignment horizontal="center" vertical="center"/>
    </xf>
    <xf numFmtId="0" fontId="55" fillId="4" borderId="22" xfId="0" applyFont="1" applyFill="1" applyBorder="1" applyAlignment="1">
      <alignment horizontal="center" vertical="center"/>
    </xf>
    <xf numFmtId="0" fontId="56" fillId="4" borderId="14" xfId="0" applyFont="1" applyFill="1" applyBorder="1" applyAlignment="1">
      <alignment horizontal="center" vertical="center"/>
    </xf>
    <xf numFmtId="0" fontId="55" fillId="4" borderId="16" xfId="0" applyFont="1" applyFill="1" applyBorder="1" applyAlignment="1">
      <alignment horizontal="center" vertical="center"/>
    </xf>
    <xf numFmtId="0" fontId="56" fillId="4" borderId="19" xfId="0" applyFont="1" applyFill="1" applyBorder="1" applyAlignment="1">
      <alignment horizontal="center" vertical="center"/>
    </xf>
    <xf numFmtId="0" fontId="49" fillId="6" borderId="19" xfId="0" applyFont="1" applyFill="1" applyBorder="1" applyAlignment="1">
      <alignment horizontal="center" vertical="center"/>
    </xf>
    <xf numFmtId="0" fontId="23" fillId="0" borderId="0" xfId="0" applyFont="1" applyFill="1"/>
    <xf numFmtId="0" fontId="55" fillId="4" borderId="22" xfId="0" applyFont="1" applyFill="1" applyBorder="1" applyAlignment="1">
      <alignment horizontal="center" vertical="center"/>
    </xf>
    <xf numFmtId="0" fontId="3" fillId="12" borderId="3" xfId="0" applyFont="1" applyFill="1" applyBorder="1" applyAlignment="1">
      <alignment horizontal="center"/>
    </xf>
    <xf numFmtId="0" fontId="35" fillId="12" borderId="0" xfId="0" applyFont="1" applyFill="1" applyBorder="1" applyAlignment="1">
      <alignment horizontal="center"/>
    </xf>
    <xf numFmtId="0" fontId="55" fillId="4" borderId="22" xfId="0" applyFont="1" applyFill="1" applyBorder="1" applyAlignment="1">
      <alignment horizontal="center" vertical="center"/>
    </xf>
    <xf numFmtId="0" fontId="46" fillId="2" borderId="4" xfId="0" applyFont="1" applyFill="1" applyBorder="1" applyAlignment="1">
      <alignment horizontal="center"/>
    </xf>
    <xf numFmtId="0" fontId="40" fillId="0" borderId="4" xfId="0" applyFont="1" applyFill="1" applyBorder="1" applyAlignment="1">
      <alignment horizontal="center"/>
    </xf>
    <xf numFmtId="0" fontId="10" fillId="0" borderId="27" xfId="0" applyFont="1" applyBorder="1" applyAlignment="1">
      <alignment horizontal="center" vertical="center"/>
    </xf>
    <xf numFmtId="0" fontId="0" fillId="0" borderId="27" xfId="0" applyBorder="1" applyAlignment="1">
      <alignment horizontal="center" vertical="center"/>
    </xf>
    <xf numFmtId="0" fontId="9" fillId="0" borderId="27" xfId="0" applyFont="1" applyBorder="1" applyAlignment="1">
      <alignment horizontal="center" vertical="center"/>
    </xf>
    <xf numFmtId="0" fontId="9" fillId="0" borderId="10" xfId="0" applyFont="1" applyBorder="1" applyAlignment="1">
      <alignment horizontal="center" vertical="center"/>
    </xf>
    <xf numFmtId="0" fontId="55" fillId="4" borderId="22" xfId="0" applyFont="1" applyFill="1" applyBorder="1" applyAlignment="1">
      <alignment horizontal="center" vertical="center"/>
    </xf>
    <xf numFmtId="0" fontId="49" fillId="6" borderId="19" xfId="0" applyFont="1" applyFill="1" applyBorder="1" applyAlignment="1">
      <alignment horizontal="center" vertical="center"/>
    </xf>
    <xf numFmtId="0" fontId="56" fillId="4" borderId="14" xfId="0" applyFont="1" applyFill="1" applyBorder="1" applyAlignment="1">
      <alignment horizontal="center" vertical="center"/>
    </xf>
    <xf numFmtId="0" fontId="55" fillId="4" borderId="16" xfId="0" applyFont="1" applyFill="1" applyBorder="1" applyAlignment="1">
      <alignment horizontal="center" vertical="center"/>
    </xf>
    <xf numFmtId="0" fontId="56" fillId="4" borderId="19" xfId="0" applyFont="1" applyFill="1" applyBorder="1" applyAlignment="1">
      <alignment horizontal="center" vertical="center"/>
    </xf>
    <xf numFmtId="0" fontId="45" fillId="0" borderId="4" xfId="0" applyFont="1" applyFill="1" applyBorder="1" applyAlignment="1">
      <alignment horizontal="center"/>
    </xf>
    <xf numFmtId="0" fontId="40" fillId="0" borderId="18" xfId="0" applyFont="1" applyFill="1" applyBorder="1" applyAlignment="1">
      <alignment horizontal="center"/>
    </xf>
    <xf numFmtId="0" fontId="7" fillId="0" borderId="4" xfId="0" applyFont="1" applyFill="1" applyBorder="1" applyAlignment="1">
      <alignment horizontal="center"/>
    </xf>
    <xf numFmtId="0" fontId="7" fillId="0" borderId="6" xfId="0" applyFont="1" applyFill="1" applyBorder="1" applyAlignment="1">
      <alignment horizontal="center"/>
    </xf>
    <xf numFmtId="0" fontId="2" fillId="0" borderId="6" xfId="0" applyFont="1" applyFill="1" applyBorder="1" applyAlignment="1">
      <alignment horizontal="center"/>
    </xf>
    <xf numFmtId="0" fontId="32" fillId="0" borderId="13" xfId="0" applyFont="1" applyFill="1" applyBorder="1" applyAlignment="1">
      <alignment horizontal="center"/>
    </xf>
    <xf numFmtId="0" fontId="33" fillId="0" borderId="13" xfId="0" applyFont="1" applyFill="1" applyBorder="1" applyAlignment="1">
      <alignment horizontal="center"/>
    </xf>
    <xf numFmtId="0" fontId="34" fillId="5" borderId="13" xfId="0" applyFont="1" applyFill="1" applyBorder="1" applyAlignment="1">
      <alignment horizontal="center"/>
    </xf>
    <xf numFmtId="0" fontId="40" fillId="0" borderId="13" xfId="0" applyFont="1" applyFill="1" applyBorder="1" applyAlignment="1">
      <alignment horizontal="center"/>
    </xf>
    <xf numFmtId="0" fontId="2" fillId="0" borderId="12" xfId="0" applyFont="1" applyFill="1" applyBorder="1" applyAlignment="1">
      <alignment horizontal="center"/>
    </xf>
    <xf numFmtId="0" fontId="35" fillId="0" borderId="27" xfId="0" applyFont="1" applyFill="1" applyBorder="1" applyAlignment="1">
      <alignment horizontal="center"/>
    </xf>
    <xf numFmtId="0" fontId="3" fillId="0" borderId="28" xfId="0" applyFont="1" applyFill="1" applyBorder="1" applyAlignment="1">
      <alignment horizontal="center"/>
    </xf>
    <xf numFmtId="0" fontId="39" fillId="0" borderId="12" xfId="0" applyFont="1" applyFill="1" applyBorder="1" applyAlignment="1">
      <alignment horizontal="center"/>
    </xf>
    <xf numFmtId="0" fontId="36" fillId="0" borderId="28" xfId="0" applyFont="1" applyFill="1" applyBorder="1" applyAlignment="1">
      <alignment horizontal="center"/>
    </xf>
    <xf numFmtId="0" fontId="32" fillId="0" borderId="12" xfId="0" applyFont="1" applyFill="1" applyBorder="1" applyAlignment="1">
      <alignment horizontal="center"/>
    </xf>
    <xf numFmtId="0" fontId="36" fillId="0" borderId="0" xfId="0" applyFont="1" applyFill="1" applyBorder="1" applyAlignment="1">
      <alignment horizontal="center"/>
    </xf>
    <xf numFmtId="0" fontId="2" fillId="0" borderId="3" xfId="0" applyFont="1" applyFill="1" applyBorder="1" applyAlignment="1">
      <alignment horizontal="center"/>
    </xf>
    <xf numFmtId="0" fontId="55" fillId="4" borderId="22" xfId="0" applyFont="1" applyFill="1" applyBorder="1" applyAlignment="1">
      <alignment horizontal="center" vertical="center"/>
    </xf>
    <xf numFmtId="0" fontId="40" fillId="0" borderId="21" xfId="0" applyFont="1" applyFill="1" applyBorder="1" applyAlignment="1">
      <alignment horizontal="center"/>
    </xf>
    <xf numFmtId="0" fontId="40" fillId="0" borderId="6" xfId="0" applyFont="1" applyFill="1" applyBorder="1" applyAlignment="1">
      <alignment horizontal="center"/>
    </xf>
    <xf numFmtId="0" fontId="3" fillId="0" borderId="8" xfId="0" applyFont="1" applyFill="1" applyBorder="1" applyAlignment="1">
      <alignment horizontal="center"/>
    </xf>
    <xf numFmtId="0" fontId="39" fillId="0" borderId="6" xfId="0" applyFont="1" applyFill="1" applyBorder="1" applyAlignment="1">
      <alignment horizontal="center"/>
    </xf>
    <xf numFmtId="0" fontId="60" fillId="6" borderId="23" xfId="0" applyFont="1" applyFill="1" applyBorder="1" applyAlignment="1">
      <alignment horizontal="center"/>
    </xf>
    <xf numFmtId="0" fontId="8" fillId="4" borderId="24" xfId="0" applyFont="1" applyFill="1" applyBorder="1" applyAlignment="1">
      <alignment horizontal="center" vertical="center"/>
    </xf>
    <xf numFmtId="0" fontId="55" fillId="4" borderId="22"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33" xfId="0" applyFont="1" applyFill="1" applyBorder="1" applyAlignment="1">
      <alignment horizontal="center" vertical="center"/>
    </xf>
    <xf numFmtId="0" fontId="60" fillId="6" borderId="26" xfId="0" applyFont="1" applyFill="1" applyBorder="1" applyAlignment="1">
      <alignment horizontal="center"/>
    </xf>
    <xf numFmtId="0" fontId="55" fillId="4" borderId="24" xfId="0" applyFont="1" applyFill="1" applyBorder="1" applyAlignment="1">
      <alignment horizontal="center" vertical="center"/>
    </xf>
    <xf numFmtId="0" fontId="56" fillId="4" borderId="12" xfId="0" applyFont="1" applyFill="1" applyBorder="1" applyAlignment="1">
      <alignment horizontal="center" vertical="center"/>
    </xf>
    <xf numFmtId="0" fontId="57" fillId="4" borderId="27" xfId="0" applyFont="1" applyFill="1" applyBorder="1" applyAlignment="1">
      <alignment horizontal="center" vertical="center"/>
    </xf>
    <xf numFmtId="0" fontId="57" fillId="4" borderId="28" xfId="0" applyFont="1" applyFill="1" applyBorder="1" applyAlignment="1">
      <alignment horizontal="center" vertical="center"/>
    </xf>
    <xf numFmtId="0" fontId="56" fillId="4" borderId="23" xfId="0" applyFont="1" applyFill="1" applyBorder="1" applyAlignment="1">
      <alignment horizontal="center" vertical="center"/>
    </xf>
    <xf numFmtId="0" fontId="56" fillId="4" borderId="14" xfId="0" applyFont="1" applyFill="1" applyBorder="1" applyAlignment="1">
      <alignment horizontal="center" vertical="center"/>
    </xf>
    <xf numFmtId="0" fontId="23" fillId="4" borderId="14" xfId="0" applyFont="1" applyFill="1" applyBorder="1" applyAlignment="1">
      <alignment horizontal="center" vertical="center"/>
    </xf>
    <xf numFmtId="0" fontId="55" fillId="4" borderId="29" xfId="0" applyFont="1" applyFill="1" applyBorder="1" applyAlignment="1">
      <alignment horizontal="center" vertical="center"/>
    </xf>
    <xf numFmtId="0" fontId="55" fillId="4" borderId="16" xfId="0" applyFont="1" applyFill="1" applyBorder="1" applyAlignment="1">
      <alignment horizontal="center" vertical="center"/>
    </xf>
    <xf numFmtId="0" fontId="51" fillId="4" borderId="16" xfId="0" applyFont="1" applyFill="1" applyBorder="1" applyAlignment="1">
      <alignment horizontal="center" vertical="center"/>
    </xf>
    <xf numFmtId="0" fontId="56" fillId="13" borderId="6" xfId="0" applyFont="1" applyFill="1" applyBorder="1" applyAlignment="1">
      <alignment horizontal="center" vertical="center"/>
    </xf>
    <xf numFmtId="0" fontId="56" fillId="13" borderId="7" xfId="0" applyFont="1" applyFill="1" applyBorder="1" applyAlignment="1">
      <alignment horizontal="center" vertical="center"/>
    </xf>
    <xf numFmtId="0" fontId="23" fillId="13" borderId="8" xfId="0" applyFont="1" applyFill="1" applyBorder="1" applyAlignment="1">
      <alignment horizontal="center" vertical="center"/>
    </xf>
    <xf numFmtId="0" fontId="23" fillId="13" borderId="9" xfId="0" applyFont="1" applyFill="1" applyBorder="1" applyAlignment="1"/>
    <xf numFmtId="0" fontId="23" fillId="13" borderId="10" xfId="0" applyFont="1" applyFill="1" applyBorder="1" applyAlignment="1"/>
    <xf numFmtId="0" fontId="23" fillId="13" borderId="11" xfId="0" applyFont="1" applyFill="1" applyBorder="1" applyAlignment="1"/>
    <xf numFmtId="0" fontId="56" fillId="4" borderId="31" xfId="0" applyFont="1" applyFill="1" applyBorder="1" applyAlignment="1">
      <alignment horizontal="center" vertical="center"/>
    </xf>
    <xf numFmtId="0" fontId="56" fillId="4" borderId="19" xfId="0" applyFont="1" applyFill="1" applyBorder="1" applyAlignment="1">
      <alignment horizontal="center" vertical="center"/>
    </xf>
    <xf numFmtId="0" fontId="23" fillId="0" borderId="30" xfId="0" applyFont="1" applyBorder="1" applyAlignment="1"/>
    <xf numFmtId="0" fontId="58" fillId="13" borderId="6" xfId="0" applyFont="1" applyFill="1" applyBorder="1" applyAlignment="1">
      <alignment horizontal="center" vertical="center"/>
    </xf>
    <xf numFmtId="0" fontId="58" fillId="13" borderId="8" xfId="0" applyFont="1" applyFill="1" applyBorder="1" applyAlignment="1">
      <alignment horizontal="center" vertical="center"/>
    </xf>
    <xf numFmtId="0" fontId="59" fillId="13" borderId="9" xfId="0" applyFont="1" applyFill="1" applyBorder="1" applyAlignment="1"/>
    <xf numFmtId="0" fontId="59" fillId="13" borderId="11" xfId="0" applyFont="1" applyFill="1" applyBorder="1" applyAlignment="1"/>
    <xf numFmtId="0" fontId="28" fillId="6" borderId="4" xfId="0" applyFont="1" applyFill="1" applyBorder="1" applyAlignment="1">
      <alignment horizontal="center" vertical="center"/>
    </xf>
    <xf numFmtId="0" fontId="28" fillId="6" borderId="5" xfId="0" applyFont="1" applyFill="1" applyBorder="1" applyAlignment="1">
      <alignment horizontal="center" vertical="center"/>
    </xf>
    <xf numFmtId="0" fontId="6" fillId="4" borderId="12" xfId="0" applyFont="1" applyFill="1" applyBorder="1" applyAlignment="1">
      <alignment horizontal="center" vertical="center"/>
    </xf>
    <xf numFmtId="0" fontId="37" fillId="4" borderId="27" xfId="0" applyFont="1" applyFill="1" applyBorder="1" applyAlignment="1">
      <alignment horizontal="center" vertical="center"/>
    </xf>
    <xf numFmtId="0" fontId="53" fillId="4" borderId="28" xfId="0" applyFont="1" applyFill="1" applyBorder="1" applyAlignment="1">
      <alignment horizontal="center" vertical="center"/>
    </xf>
    <xf numFmtId="0" fontId="55" fillId="4" borderId="9" xfId="0" applyFont="1" applyFill="1" applyBorder="1" applyAlignment="1">
      <alignment horizontal="center" vertical="center"/>
    </xf>
    <xf numFmtId="0" fontId="55" fillId="4" borderId="10" xfId="0" applyFont="1" applyFill="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50" fillId="4" borderId="6" xfId="0" applyFont="1" applyFill="1" applyBorder="1" applyAlignment="1">
      <alignment horizontal="center" vertical="center"/>
    </xf>
    <xf numFmtId="0" fontId="51" fillId="0" borderId="7" xfId="0" applyFont="1" applyBorder="1"/>
    <xf numFmtId="0" fontId="51" fillId="0" borderId="8" xfId="0" applyFont="1" applyBorder="1"/>
    <xf numFmtId="0" fontId="51" fillId="0" borderId="9" xfId="0" applyFont="1" applyBorder="1"/>
    <xf numFmtId="0" fontId="51" fillId="0" borderId="10" xfId="0" applyFont="1" applyBorder="1"/>
    <xf numFmtId="0" fontId="51" fillId="0" borderId="11" xfId="0" applyFont="1" applyBorder="1"/>
    <xf numFmtId="0" fontId="49" fillId="4" borderId="4" xfId="0" applyFont="1" applyFill="1" applyBorder="1" applyAlignment="1">
      <alignment horizontal="center" vertical="center"/>
    </xf>
    <xf numFmtId="0" fontId="53" fillId="0" borderId="5" xfId="0" applyFont="1" applyBorder="1" applyAlignment="1">
      <alignment vertical="center"/>
    </xf>
    <xf numFmtId="0" fontId="25" fillId="2" borderId="6"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37" fillId="4" borderId="13" xfId="0" applyFont="1" applyFill="1" applyBorder="1" applyAlignment="1">
      <alignment horizontal="center"/>
    </xf>
    <xf numFmtId="0" fontId="60" fillId="6" borderId="34" xfId="0" applyFont="1" applyFill="1" applyBorder="1" applyAlignment="1">
      <alignment horizontal="center"/>
    </xf>
    <xf numFmtId="0" fontId="50" fillId="4" borderId="6" xfId="0" applyFont="1" applyFill="1" applyBorder="1" applyAlignment="1">
      <alignment horizontal="left" vertical="center"/>
    </xf>
    <xf numFmtId="0" fontId="51" fillId="0" borderId="7" xfId="0" applyFont="1" applyBorder="1" applyAlignment="1">
      <alignment horizontal="left"/>
    </xf>
    <xf numFmtId="0" fontId="51" fillId="0" borderId="8" xfId="0" applyFont="1" applyBorder="1" applyAlignment="1">
      <alignment horizontal="left"/>
    </xf>
    <xf numFmtId="0" fontId="51" fillId="0" borderId="9" xfId="0" applyFont="1" applyBorder="1" applyAlignment="1">
      <alignment horizontal="left"/>
    </xf>
    <xf numFmtId="0" fontId="51" fillId="0" borderId="10" xfId="0" applyFont="1" applyBorder="1" applyAlignment="1">
      <alignment horizontal="left"/>
    </xf>
    <xf numFmtId="0" fontId="51" fillId="0" borderId="11" xfId="0" applyFont="1" applyBorder="1" applyAlignment="1">
      <alignment horizontal="left"/>
    </xf>
    <xf numFmtId="10" fontId="32" fillId="4" borderId="12" xfId="0" applyNumberFormat="1" applyFont="1" applyFill="1" applyBorder="1" applyAlignment="1">
      <alignment horizontal="center" vertical="center"/>
    </xf>
    <xf numFmtId="0" fontId="23" fillId="4" borderId="27" xfId="0" applyFont="1" applyFill="1" applyBorder="1" applyAlignment="1">
      <alignment horizontal="center"/>
    </xf>
    <xf numFmtId="0" fontId="23" fillId="4" borderId="28" xfId="0" applyFont="1" applyFill="1" applyBorder="1" applyAlignment="1">
      <alignment horizontal="center"/>
    </xf>
    <xf numFmtId="0" fontId="25" fillId="6" borderId="6" xfId="0" applyFont="1" applyFill="1" applyBorder="1" applyAlignment="1">
      <alignment horizontal="center" vertical="center"/>
    </xf>
    <xf numFmtId="0" fontId="25" fillId="6" borderId="7" xfId="0" applyFont="1" applyFill="1" applyBorder="1" applyAlignment="1">
      <alignment horizontal="center" vertical="center"/>
    </xf>
    <xf numFmtId="0" fontId="25" fillId="6" borderId="8" xfId="0" applyFont="1" applyFill="1" applyBorder="1" applyAlignment="1">
      <alignment horizontal="center" vertical="center"/>
    </xf>
    <xf numFmtId="0" fontId="27" fillId="6" borderId="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32" fillId="4" borderId="12" xfId="0" applyFont="1" applyFill="1" applyBorder="1" applyAlignment="1">
      <alignment horizontal="center" vertical="center"/>
    </xf>
    <xf numFmtId="0" fontId="23" fillId="4" borderId="27" xfId="0" applyFont="1" applyFill="1" applyBorder="1" applyAlignment="1"/>
    <xf numFmtId="0" fontId="23" fillId="4" borderId="28" xfId="0" applyFont="1" applyFill="1" applyBorder="1" applyAlignment="1"/>
    <xf numFmtId="0" fontId="28" fillId="6" borderId="4"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4" fillId="6" borderId="6"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3" xfId="0" applyFont="1" applyFill="1" applyBorder="1" applyAlignment="1">
      <alignment horizontal="center" vertical="center"/>
    </xf>
    <xf numFmtId="0" fontId="27" fillId="2" borderId="4"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5" fillId="6" borderId="6" xfId="0" applyFont="1" applyFill="1" applyBorder="1" applyAlignment="1">
      <alignment horizontal="center" vertical="center"/>
    </xf>
    <xf numFmtId="0" fontId="32" fillId="4" borderId="27" xfId="0" applyFont="1" applyFill="1" applyBorder="1" applyAlignment="1">
      <alignment horizontal="center" vertical="center"/>
    </xf>
    <xf numFmtId="0" fontId="5" fillId="2" borderId="6"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5"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0" xfId="0" applyFont="1" applyFill="1" applyBorder="1" applyAlignment="1">
      <alignment horizontal="center" vertical="center"/>
    </xf>
    <xf numFmtId="0" fontId="24" fillId="2" borderId="3" xfId="0" applyFont="1" applyFill="1" applyBorder="1" applyAlignment="1">
      <alignment horizontal="center" vertical="center"/>
    </xf>
    <xf numFmtId="0" fontId="66" fillId="6" borderId="12" xfId="0" applyFont="1" applyFill="1" applyBorder="1" applyAlignment="1">
      <alignment horizontal="center" vertical="center"/>
    </xf>
    <xf numFmtId="0" fontId="66" fillId="6" borderId="27" xfId="0" applyFont="1" applyFill="1" applyBorder="1" applyAlignment="1">
      <alignment horizontal="center" vertical="center"/>
    </xf>
    <xf numFmtId="0" fontId="66" fillId="6" borderId="2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5" fillId="2" borderId="12" xfId="0" applyFont="1" applyFill="1" applyBorder="1" applyAlignment="1">
      <alignment horizontal="center" vertical="center"/>
    </xf>
    <xf numFmtId="0" fontId="25" fillId="2" borderId="27" xfId="0" applyFont="1" applyFill="1" applyBorder="1" applyAlignment="1">
      <alignment horizontal="center" vertical="center"/>
    </xf>
    <xf numFmtId="0" fontId="25" fillId="2" borderId="28" xfId="0" applyFont="1" applyFill="1" applyBorder="1" applyAlignment="1">
      <alignment horizontal="center" vertical="center"/>
    </xf>
    <xf numFmtId="0" fontId="60" fillId="6" borderId="9" xfId="0" applyFont="1" applyFill="1" applyBorder="1" applyAlignment="1">
      <alignment horizontal="center" vertical="center"/>
    </xf>
    <xf numFmtId="0" fontId="23" fillId="0" borderId="10" xfId="0" applyFont="1" applyBorder="1" applyAlignment="1"/>
    <xf numFmtId="0" fontId="50" fillId="6" borderId="6" xfId="0" applyFont="1" applyFill="1" applyBorder="1" applyAlignment="1">
      <alignment horizontal="center" vertical="center"/>
    </xf>
    <xf numFmtId="0" fontId="23" fillId="0" borderId="7" xfId="0" applyFont="1" applyBorder="1" applyAlignment="1">
      <alignment horizontal="center" vertical="center"/>
    </xf>
    <xf numFmtId="0" fontId="23" fillId="0" borderId="7" xfId="0" applyFont="1" applyBorder="1" applyAlignment="1"/>
    <xf numFmtId="0" fontId="23" fillId="0" borderId="0" xfId="0" applyFont="1" applyBorder="1" applyAlignment="1"/>
    <xf numFmtId="0" fontId="23" fillId="0" borderId="3" xfId="0" applyFont="1" applyBorder="1" applyAlignment="1"/>
    <xf numFmtId="0" fontId="50" fillId="6" borderId="12" xfId="0" applyFont="1" applyFill="1" applyBorder="1" applyAlignment="1">
      <alignment horizontal="center" vertical="center"/>
    </xf>
    <xf numFmtId="0" fontId="64" fillId="6" borderId="27" xfId="0" applyFont="1" applyFill="1" applyBorder="1" applyAlignment="1">
      <alignment horizontal="center"/>
    </xf>
    <xf numFmtId="0" fontId="49" fillId="6" borderId="31" xfId="0" applyFont="1" applyFill="1" applyBorder="1" applyAlignment="1">
      <alignment horizontal="center" vertical="center"/>
    </xf>
    <xf numFmtId="0" fontId="49" fillId="6" borderId="19" xfId="0" applyFont="1" applyFill="1" applyBorder="1" applyAlignment="1">
      <alignment horizontal="center" vertical="center"/>
    </xf>
    <xf numFmtId="0" fontId="49" fillId="6" borderId="30" xfId="0" applyFont="1" applyFill="1" applyBorder="1" applyAlignment="1">
      <alignment horizontal="center" vertical="center"/>
    </xf>
    <xf numFmtId="0" fontId="56" fillId="6" borderId="6" xfId="0" applyFont="1" applyFill="1" applyBorder="1" applyAlignment="1">
      <alignment horizontal="center" vertical="center"/>
    </xf>
    <xf numFmtId="0" fontId="56"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3" fillId="6" borderId="9" xfId="0" applyFont="1" applyFill="1" applyBorder="1" applyAlignment="1"/>
    <xf numFmtId="0" fontId="23" fillId="6" borderId="10" xfId="0" applyFont="1" applyFill="1" applyBorder="1" applyAlignment="1"/>
    <xf numFmtId="0" fontId="23" fillId="6" borderId="11" xfId="0" applyFont="1" applyFill="1" applyBorder="1" applyAlignment="1"/>
    <xf numFmtId="0" fontId="58" fillId="6" borderId="6" xfId="0" applyFont="1" applyFill="1" applyBorder="1" applyAlignment="1">
      <alignment horizontal="center" vertical="center"/>
    </xf>
    <xf numFmtId="0" fontId="58" fillId="6" borderId="8" xfId="0" applyFont="1" applyFill="1" applyBorder="1" applyAlignment="1">
      <alignment horizontal="center" vertical="center"/>
    </xf>
    <xf numFmtId="0" fontId="59" fillId="6" borderId="9" xfId="0" applyFont="1" applyFill="1" applyBorder="1" applyAlignment="1"/>
    <xf numFmtId="0" fontId="59" fillId="6" borderId="11" xfId="0" applyFont="1" applyFill="1" applyBorder="1" applyAlignment="1"/>
    <xf numFmtId="0" fontId="23" fillId="11" borderId="4" xfId="0" applyFont="1" applyFill="1" applyBorder="1" applyAlignment="1">
      <alignment horizontal="center"/>
    </xf>
    <xf numFmtId="0" fontId="23" fillId="11" borderId="5" xfId="0" applyFont="1" applyFill="1" applyBorder="1" applyAlignment="1">
      <alignment horizontal="center"/>
    </xf>
    <xf numFmtId="0" fontId="59" fillId="0" borderId="6" xfId="0" applyFont="1" applyBorder="1" applyAlignment="1">
      <alignment horizontal="center" vertical="center"/>
    </xf>
    <xf numFmtId="0" fontId="59" fillId="0" borderId="7" xfId="0" applyFont="1" applyBorder="1" applyAlignment="1">
      <alignment horizontal="center" vertical="center"/>
    </xf>
    <xf numFmtId="0" fontId="59" fillId="0" borderId="8" xfId="0" applyFont="1" applyBorder="1" applyAlignment="1">
      <alignment horizontal="center" vertical="center"/>
    </xf>
    <xf numFmtId="0" fontId="59" fillId="0" borderId="9" xfId="0" applyFont="1" applyBorder="1" applyAlignment="1">
      <alignment horizontal="center" vertical="center"/>
    </xf>
    <xf numFmtId="0" fontId="59" fillId="0" borderId="10" xfId="0" applyFont="1" applyBorder="1" applyAlignment="1">
      <alignment horizontal="center" vertical="center"/>
    </xf>
    <xf numFmtId="0" fontId="59" fillId="0" borderId="11" xfId="0" applyFont="1" applyBorder="1" applyAlignment="1">
      <alignment horizontal="center" vertical="center"/>
    </xf>
    <xf numFmtId="0" fontId="55" fillId="4" borderId="12" xfId="0" applyFont="1" applyFill="1" applyBorder="1" applyAlignment="1">
      <alignment horizontal="center" vertical="center"/>
    </xf>
    <xf numFmtId="0" fontId="55" fillId="4" borderId="27" xfId="0" applyFont="1" applyFill="1" applyBorder="1" applyAlignment="1">
      <alignment horizontal="center" vertical="center"/>
    </xf>
    <xf numFmtId="0" fontId="32" fillId="4" borderId="27" xfId="0" applyFont="1" applyFill="1" applyBorder="1" applyAlignment="1">
      <alignment horizontal="center"/>
    </xf>
    <xf numFmtId="0" fontId="22" fillId="6" borderId="12" xfId="0" applyFont="1" applyFill="1" applyBorder="1" applyAlignment="1">
      <alignment horizontal="center" vertical="center"/>
    </xf>
    <xf numFmtId="0" fontId="22" fillId="6" borderId="27" xfId="0" applyFont="1" applyFill="1" applyBorder="1" applyAlignment="1">
      <alignment horizontal="center" vertical="center"/>
    </xf>
    <xf numFmtId="0" fontId="22" fillId="6" borderId="28" xfId="0" applyFont="1" applyFill="1" applyBorder="1" applyAlignment="1">
      <alignment horizontal="center" vertical="center"/>
    </xf>
    <xf numFmtId="0" fontId="67" fillId="5" borderId="12" xfId="0" applyFont="1" applyFill="1" applyBorder="1" applyAlignment="1">
      <alignment horizontal="center" vertical="center"/>
    </xf>
    <xf numFmtId="0" fontId="67" fillId="5" borderId="27" xfId="0" applyFont="1" applyFill="1" applyBorder="1" applyAlignment="1">
      <alignment horizontal="center" vertical="center"/>
    </xf>
    <xf numFmtId="0" fontId="67" fillId="5" borderId="28" xfId="0" applyFont="1" applyFill="1" applyBorder="1" applyAlignment="1">
      <alignment horizontal="center" vertical="center"/>
    </xf>
    <xf numFmtId="0" fontId="5" fillId="6" borderId="12" xfId="0" applyFont="1" applyFill="1" applyBorder="1" applyAlignment="1">
      <alignment horizontal="center" vertical="center"/>
    </xf>
    <xf numFmtId="0" fontId="25" fillId="6" borderId="27" xfId="0" applyFont="1" applyFill="1" applyBorder="1" applyAlignment="1">
      <alignment horizontal="center" vertical="center"/>
    </xf>
    <xf numFmtId="0" fontId="25" fillId="6" borderId="28" xfId="0" applyFont="1" applyFill="1" applyBorder="1" applyAlignment="1">
      <alignment horizontal="center" vertical="center"/>
    </xf>
    <xf numFmtId="0" fontId="60" fillId="6" borderId="2" xfId="0" applyFont="1" applyFill="1" applyBorder="1" applyAlignment="1">
      <alignment horizontal="center" vertical="center"/>
    </xf>
    <xf numFmtId="0" fontId="8" fillId="4" borderId="22" xfId="0" applyFont="1" applyFill="1" applyBorder="1" applyAlignment="1">
      <alignment horizontal="center" vertical="center"/>
    </xf>
    <xf numFmtId="0" fontId="18" fillId="6" borderId="12" xfId="0" applyFont="1" applyFill="1" applyBorder="1" applyAlignment="1">
      <alignment horizontal="center" vertical="center"/>
    </xf>
    <xf numFmtId="0" fontId="18" fillId="6" borderId="27" xfId="0" applyFont="1" applyFill="1" applyBorder="1" applyAlignment="1">
      <alignment horizontal="center" vertical="center"/>
    </xf>
    <xf numFmtId="0" fontId="18" fillId="6" borderId="28" xfId="0" applyFont="1" applyFill="1" applyBorder="1" applyAlignment="1">
      <alignment horizontal="center" vertical="center"/>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12" xfId="0" applyFont="1" applyFill="1" applyBorder="1" applyAlignment="1">
      <alignment horizontal="center" vertical="center"/>
    </xf>
    <xf numFmtId="0" fontId="18" fillId="5" borderId="27" xfId="0" applyFont="1" applyFill="1" applyBorder="1" applyAlignment="1">
      <alignment horizontal="center" vertical="center"/>
    </xf>
    <xf numFmtId="0" fontId="18" fillId="5" borderId="28" xfId="0" applyFont="1" applyFill="1" applyBorder="1" applyAlignment="1">
      <alignment horizontal="center" vertical="center"/>
    </xf>
  </cellXfs>
  <cellStyles count="1126">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xfId="136" builtinId="8" hidden="1"/>
    <cellStyle name="Lien hypertexte" xfId="138" builtinId="8" hidden="1"/>
    <cellStyle name="Lien hypertexte" xfId="140" builtinId="8" hidden="1"/>
    <cellStyle name="Lien hypertexte" xfId="142" builtinId="8" hidden="1"/>
    <cellStyle name="Lien hypertexte" xfId="144"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xfId="394" builtinId="8" hidden="1"/>
    <cellStyle name="Lien hypertexte" xfId="396" builtinId="8" hidden="1"/>
    <cellStyle name="Lien hypertexte" xfId="398" builtinId="8" hidden="1"/>
    <cellStyle name="Lien hypertexte" xfId="400" builtinId="8" hidden="1"/>
    <cellStyle name="Lien hypertexte" xfId="402" builtinId="8" hidden="1"/>
    <cellStyle name="Lien hypertexte" xfId="404" builtinId="8" hidden="1"/>
    <cellStyle name="Lien hypertexte" xfId="406" builtinId="8" hidden="1"/>
    <cellStyle name="Lien hypertexte" xfId="408" builtinId="8" hidden="1"/>
    <cellStyle name="Lien hypertexte" xfId="410" builtinId="8" hidden="1"/>
    <cellStyle name="Lien hypertexte" xfId="412" builtinId="8" hidden="1"/>
    <cellStyle name="Lien hypertexte" xfId="414" builtinId="8" hidden="1"/>
    <cellStyle name="Lien hypertexte" xfId="416" builtinId="8" hidden="1"/>
    <cellStyle name="Lien hypertexte" xfId="418" builtinId="8" hidden="1"/>
    <cellStyle name="Lien hypertexte" xfId="420" builtinId="8" hidden="1"/>
    <cellStyle name="Lien hypertexte" xfId="422" builtinId="8" hidden="1"/>
    <cellStyle name="Lien hypertexte" xfId="424" builtinId="8" hidden="1"/>
    <cellStyle name="Lien hypertexte" xfId="426" builtinId="8" hidden="1"/>
    <cellStyle name="Lien hypertexte" xfId="428" builtinId="8" hidden="1"/>
    <cellStyle name="Lien hypertexte" xfId="430" builtinId="8" hidden="1"/>
    <cellStyle name="Lien hypertexte" xfId="432" builtinId="8" hidden="1"/>
    <cellStyle name="Lien hypertexte" xfId="434" builtinId="8" hidden="1"/>
    <cellStyle name="Lien hypertexte" xfId="436" builtinId="8" hidden="1"/>
    <cellStyle name="Lien hypertexte" xfId="438" builtinId="8" hidden="1"/>
    <cellStyle name="Lien hypertexte" xfId="440" builtinId="8" hidden="1"/>
    <cellStyle name="Lien hypertexte" xfId="442" builtinId="8" hidden="1"/>
    <cellStyle name="Lien hypertexte" xfId="444" builtinId="8" hidden="1"/>
    <cellStyle name="Lien hypertexte" xfId="446" builtinId="8" hidden="1"/>
    <cellStyle name="Lien hypertexte" xfId="448" builtinId="8" hidden="1"/>
    <cellStyle name="Lien hypertexte" xfId="450" builtinId="8" hidden="1"/>
    <cellStyle name="Lien hypertexte" xfId="452" builtinId="8" hidden="1"/>
    <cellStyle name="Lien hypertexte" xfId="454" builtinId="8" hidden="1"/>
    <cellStyle name="Lien hypertexte" xfId="456" builtinId="8" hidden="1"/>
    <cellStyle name="Lien hypertexte" xfId="458" builtinId="8" hidden="1"/>
    <cellStyle name="Lien hypertexte" xfId="460" builtinId="8" hidden="1"/>
    <cellStyle name="Lien hypertexte" xfId="462" builtinId="8" hidden="1"/>
    <cellStyle name="Lien hypertexte" xfId="464" builtinId="8" hidden="1"/>
    <cellStyle name="Lien hypertexte" xfId="466" builtinId="8" hidden="1"/>
    <cellStyle name="Lien hypertexte" xfId="468" builtinId="8" hidden="1"/>
    <cellStyle name="Lien hypertexte" xfId="470" builtinId="8" hidden="1"/>
    <cellStyle name="Lien hypertexte" xfId="472" builtinId="8" hidden="1"/>
    <cellStyle name="Lien hypertexte" xfId="474" builtinId="8" hidden="1"/>
    <cellStyle name="Lien hypertexte" xfId="476" builtinId="8" hidden="1"/>
    <cellStyle name="Lien hypertexte" xfId="478" builtinId="8" hidden="1"/>
    <cellStyle name="Lien hypertexte" xfId="480" builtinId="8" hidden="1"/>
    <cellStyle name="Lien hypertexte" xfId="482" builtinId="8" hidden="1"/>
    <cellStyle name="Lien hypertexte" xfId="484" builtinId="8" hidden="1"/>
    <cellStyle name="Lien hypertexte" xfId="486" builtinId="8" hidden="1"/>
    <cellStyle name="Lien hypertexte" xfId="488" builtinId="8" hidden="1"/>
    <cellStyle name="Lien hypertexte" xfId="490" builtinId="8" hidden="1"/>
    <cellStyle name="Lien hypertexte" xfId="492" builtinId="8" hidden="1"/>
    <cellStyle name="Lien hypertexte" xfId="494" builtinId="8" hidden="1"/>
    <cellStyle name="Lien hypertexte" xfId="496" builtinId="8" hidden="1"/>
    <cellStyle name="Lien hypertexte" xfId="498" builtinId="8" hidden="1"/>
    <cellStyle name="Lien hypertexte" xfId="500" builtinId="8" hidden="1"/>
    <cellStyle name="Lien hypertexte" xfId="502" builtinId="8" hidden="1"/>
    <cellStyle name="Lien hypertexte" xfId="504" builtinId="8" hidden="1"/>
    <cellStyle name="Lien hypertexte" xfId="506" builtinId="8" hidden="1"/>
    <cellStyle name="Lien hypertexte" xfId="508" builtinId="8" hidden="1"/>
    <cellStyle name="Lien hypertexte" xfId="510" builtinId="8" hidden="1"/>
    <cellStyle name="Lien hypertexte" xfId="512" builtinId="8" hidden="1"/>
    <cellStyle name="Lien hypertexte" xfId="514" builtinId="8" hidden="1"/>
    <cellStyle name="Lien hypertexte" xfId="516" builtinId="8" hidden="1"/>
    <cellStyle name="Lien hypertexte" xfId="518" builtinId="8" hidden="1"/>
    <cellStyle name="Lien hypertexte" xfId="520" builtinId="8" hidden="1"/>
    <cellStyle name="Lien hypertexte" xfId="522" builtinId="8" hidden="1"/>
    <cellStyle name="Lien hypertexte" xfId="524" builtinId="8" hidden="1"/>
    <cellStyle name="Lien hypertexte" xfId="526" builtinId="8" hidden="1"/>
    <cellStyle name="Lien hypertexte" xfId="528" builtinId="8" hidden="1"/>
    <cellStyle name="Lien hypertexte" xfId="530" builtinId="8" hidden="1"/>
    <cellStyle name="Lien hypertexte" xfId="532" builtinId="8" hidden="1"/>
    <cellStyle name="Lien hypertexte" xfId="534" builtinId="8" hidden="1"/>
    <cellStyle name="Lien hypertexte" xfId="536" builtinId="8" hidden="1"/>
    <cellStyle name="Lien hypertexte" xfId="538" builtinId="8" hidden="1"/>
    <cellStyle name="Lien hypertexte" xfId="540" builtinId="8" hidden="1"/>
    <cellStyle name="Lien hypertexte" xfId="542" builtinId="8" hidden="1"/>
    <cellStyle name="Lien hypertexte" xfId="544" builtinId="8" hidden="1"/>
    <cellStyle name="Lien hypertexte" xfId="546" builtinId="8" hidden="1"/>
    <cellStyle name="Lien hypertexte" xfId="548" builtinId="8" hidden="1"/>
    <cellStyle name="Lien hypertexte" xfId="550" builtinId="8" hidden="1"/>
    <cellStyle name="Lien hypertexte" xfId="552" builtinId="8" hidden="1"/>
    <cellStyle name="Lien hypertexte" xfId="554" builtinId="8" hidden="1"/>
    <cellStyle name="Lien hypertexte" xfId="556" builtinId="8" hidden="1"/>
    <cellStyle name="Lien hypertexte" xfId="558" builtinId="8" hidden="1"/>
    <cellStyle name="Lien hypertexte" xfId="560" builtinId="8" hidden="1"/>
    <cellStyle name="Lien hypertexte" xfId="562" builtinId="8" hidden="1"/>
    <cellStyle name="Lien hypertexte" xfId="564" builtinId="8" hidden="1"/>
    <cellStyle name="Lien hypertexte" xfId="566" builtinId="8" hidden="1"/>
    <cellStyle name="Lien hypertexte" xfId="568" builtinId="8" hidden="1"/>
    <cellStyle name="Lien hypertexte" xfId="570" builtinId="8" hidden="1"/>
    <cellStyle name="Lien hypertexte" xfId="572" builtinId="8" hidden="1"/>
    <cellStyle name="Lien hypertexte" xfId="574" builtinId="8" hidden="1"/>
    <cellStyle name="Lien hypertexte" xfId="576" builtinId="8" hidden="1"/>
    <cellStyle name="Lien hypertexte" xfId="578" builtinId="8" hidden="1"/>
    <cellStyle name="Lien hypertexte" xfId="580" builtinId="8" hidden="1"/>
    <cellStyle name="Lien hypertexte" xfId="582" builtinId="8" hidden="1"/>
    <cellStyle name="Lien hypertexte" xfId="584" builtinId="8" hidden="1"/>
    <cellStyle name="Lien hypertexte" xfId="586" builtinId="8" hidden="1"/>
    <cellStyle name="Lien hypertexte" xfId="588" builtinId="8" hidden="1"/>
    <cellStyle name="Lien hypertexte" xfId="590" builtinId="8" hidden="1"/>
    <cellStyle name="Lien hypertexte" xfId="592" builtinId="8" hidden="1"/>
    <cellStyle name="Lien hypertexte" xfId="594" builtinId="8" hidden="1"/>
    <cellStyle name="Lien hypertexte" xfId="596" builtinId="8" hidden="1"/>
    <cellStyle name="Lien hypertexte" xfId="598" builtinId="8" hidden="1"/>
    <cellStyle name="Lien hypertexte" xfId="600" builtinId="8" hidden="1"/>
    <cellStyle name="Lien hypertexte" xfId="602" builtinId="8" hidden="1"/>
    <cellStyle name="Lien hypertexte" xfId="604" builtinId="8" hidden="1"/>
    <cellStyle name="Lien hypertexte" xfId="606" builtinId="8" hidden="1"/>
    <cellStyle name="Lien hypertexte" xfId="608" builtinId="8" hidden="1"/>
    <cellStyle name="Lien hypertexte" xfId="610" builtinId="8" hidden="1"/>
    <cellStyle name="Lien hypertexte" xfId="612" builtinId="8" hidden="1"/>
    <cellStyle name="Lien hypertexte" xfId="614" builtinId="8" hidden="1"/>
    <cellStyle name="Lien hypertexte" xfId="616" builtinId="8" hidden="1"/>
    <cellStyle name="Lien hypertexte" xfId="618" builtinId="8" hidden="1"/>
    <cellStyle name="Lien hypertexte" xfId="620" builtinId="8" hidden="1"/>
    <cellStyle name="Lien hypertexte" xfId="622" builtinId="8" hidden="1"/>
    <cellStyle name="Lien hypertexte" xfId="624" builtinId="8" hidden="1"/>
    <cellStyle name="Lien hypertexte" xfId="626" builtinId="8" hidden="1"/>
    <cellStyle name="Lien hypertexte" xfId="628" builtinId="8" hidden="1"/>
    <cellStyle name="Lien hypertexte" xfId="630" builtinId="8" hidden="1"/>
    <cellStyle name="Lien hypertexte" xfId="632" builtinId="8" hidden="1"/>
    <cellStyle name="Lien hypertexte" xfId="634" builtinId="8" hidden="1"/>
    <cellStyle name="Lien hypertexte" xfId="636" builtinId="8" hidden="1"/>
    <cellStyle name="Lien hypertexte" xfId="638" builtinId="8" hidden="1"/>
    <cellStyle name="Lien hypertexte" xfId="640" builtinId="8" hidden="1"/>
    <cellStyle name="Lien hypertexte" xfId="642" builtinId="8" hidden="1"/>
    <cellStyle name="Lien hypertexte" xfId="644" builtinId="8" hidden="1"/>
    <cellStyle name="Lien hypertexte" xfId="646" builtinId="8" hidden="1"/>
    <cellStyle name="Lien hypertexte" xfId="648" builtinId="8" hidden="1"/>
    <cellStyle name="Lien hypertexte" xfId="650" builtinId="8" hidden="1"/>
    <cellStyle name="Lien hypertexte" xfId="652" builtinId="8" hidden="1"/>
    <cellStyle name="Lien hypertexte" xfId="654" builtinId="8" hidden="1"/>
    <cellStyle name="Lien hypertexte" xfId="656" builtinId="8" hidden="1"/>
    <cellStyle name="Lien hypertexte" xfId="658" builtinId="8" hidden="1"/>
    <cellStyle name="Lien hypertexte" xfId="660" builtinId="8" hidden="1"/>
    <cellStyle name="Lien hypertexte" xfId="662" builtinId="8" hidden="1"/>
    <cellStyle name="Lien hypertexte" xfId="664" builtinId="8" hidden="1"/>
    <cellStyle name="Lien hypertexte" xfId="666" builtinId="8" hidden="1"/>
    <cellStyle name="Lien hypertexte" xfId="668" builtinId="8" hidden="1"/>
    <cellStyle name="Lien hypertexte" xfId="670" builtinId="8" hidden="1"/>
    <cellStyle name="Lien hypertexte" xfId="672" builtinId="8" hidden="1"/>
    <cellStyle name="Lien hypertexte" xfId="674" builtinId="8" hidden="1"/>
    <cellStyle name="Lien hypertexte" xfId="676" builtinId="8" hidden="1"/>
    <cellStyle name="Lien hypertexte" xfId="678" builtinId="8" hidden="1"/>
    <cellStyle name="Lien hypertexte" xfId="680" builtinId="8" hidden="1"/>
    <cellStyle name="Lien hypertexte" xfId="682" builtinId="8" hidden="1"/>
    <cellStyle name="Lien hypertexte" xfId="684" builtinId="8" hidden="1"/>
    <cellStyle name="Lien hypertexte" xfId="686" builtinId="8" hidden="1"/>
    <cellStyle name="Lien hypertexte" xfId="688" builtinId="8" hidden="1"/>
    <cellStyle name="Lien hypertexte" xfId="690" builtinId="8" hidden="1"/>
    <cellStyle name="Lien hypertexte" xfId="692" builtinId="8" hidden="1"/>
    <cellStyle name="Lien hypertexte" xfId="694" builtinId="8" hidden="1"/>
    <cellStyle name="Lien hypertexte" xfId="696" builtinId="8" hidden="1"/>
    <cellStyle name="Lien hypertexte" xfId="698" builtinId="8" hidden="1"/>
    <cellStyle name="Lien hypertexte" xfId="700" builtinId="8" hidden="1"/>
    <cellStyle name="Lien hypertexte" xfId="702" builtinId="8" hidden="1"/>
    <cellStyle name="Lien hypertexte" xfId="704" builtinId="8" hidden="1"/>
    <cellStyle name="Lien hypertexte" xfId="706" builtinId="8" hidden="1"/>
    <cellStyle name="Lien hypertexte" xfId="708" builtinId="8" hidden="1"/>
    <cellStyle name="Lien hypertexte" xfId="710" builtinId="8" hidden="1"/>
    <cellStyle name="Lien hypertexte" xfId="712" builtinId="8" hidden="1"/>
    <cellStyle name="Lien hypertexte" xfId="714" builtinId="8" hidden="1"/>
    <cellStyle name="Lien hypertexte" xfId="716" builtinId="8" hidden="1"/>
    <cellStyle name="Lien hypertexte" xfId="718" builtinId="8" hidden="1"/>
    <cellStyle name="Lien hypertexte" xfId="720" builtinId="8" hidden="1"/>
    <cellStyle name="Lien hypertexte" xfId="722" builtinId="8" hidden="1"/>
    <cellStyle name="Lien hypertexte" xfId="724" builtinId="8" hidden="1"/>
    <cellStyle name="Lien hypertexte" xfId="726" builtinId="8" hidden="1"/>
    <cellStyle name="Lien hypertexte" xfId="728" builtinId="8" hidden="1"/>
    <cellStyle name="Lien hypertexte" xfId="730" builtinId="8" hidden="1"/>
    <cellStyle name="Lien hypertexte" xfId="732" builtinId="8" hidden="1"/>
    <cellStyle name="Lien hypertexte" xfId="734" builtinId="8" hidden="1"/>
    <cellStyle name="Lien hypertexte" xfId="736" builtinId="8" hidden="1"/>
    <cellStyle name="Lien hypertexte" xfId="738" builtinId="8" hidden="1"/>
    <cellStyle name="Lien hypertexte" xfId="740" builtinId="8" hidden="1"/>
    <cellStyle name="Lien hypertexte" xfId="742" builtinId="8" hidden="1"/>
    <cellStyle name="Lien hypertexte" xfId="744" builtinId="8" hidden="1"/>
    <cellStyle name="Lien hypertexte" xfId="746" builtinId="8" hidden="1"/>
    <cellStyle name="Lien hypertexte" xfId="748" builtinId="8" hidden="1"/>
    <cellStyle name="Lien hypertexte" xfId="750" builtinId="8" hidden="1"/>
    <cellStyle name="Lien hypertexte" xfId="752" builtinId="8" hidden="1"/>
    <cellStyle name="Lien hypertexte" xfId="754" builtinId="8" hidden="1"/>
    <cellStyle name="Lien hypertexte" xfId="756" builtinId="8" hidden="1"/>
    <cellStyle name="Lien hypertexte" xfId="758" builtinId="8" hidden="1"/>
    <cellStyle name="Lien hypertexte" xfId="760" builtinId="8" hidden="1"/>
    <cellStyle name="Lien hypertexte" xfId="762" builtinId="8" hidden="1"/>
    <cellStyle name="Lien hypertexte" xfId="764" builtinId="8" hidden="1"/>
    <cellStyle name="Lien hypertexte" xfId="766" builtinId="8" hidden="1"/>
    <cellStyle name="Lien hypertexte" xfId="768" builtinId="8" hidden="1"/>
    <cellStyle name="Lien hypertexte" xfId="770" builtinId="8" hidden="1"/>
    <cellStyle name="Lien hypertexte" xfId="772" builtinId="8" hidden="1"/>
    <cellStyle name="Lien hypertexte" xfId="774" builtinId="8" hidden="1"/>
    <cellStyle name="Lien hypertexte" xfId="776" builtinId="8" hidden="1"/>
    <cellStyle name="Lien hypertexte" xfId="778" builtinId="8" hidden="1"/>
    <cellStyle name="Lien hypertexte" xfId="780" builtinId="8" hidden="1"/>
    <cellStyle name="Lien hypertexte" xfId="782" builtinId="8" hidden="1"/>
    <cellStyle name="Lien hypertexte" xfId="784" builtinId="8" hidden="1"/>
    <cellStyle name="Lien hypertexte" xfId="786" builtinId="8" hidden="1"/>
    <cellStyle name="Lien hypertexte" xfId="788" builtinId="8" hidden="1"/>
    <cellStyle name="Lien hypertexte" xfId="790" builtinId="8" hidden="1"/>
    <cellStyle name="Lien hypertexte" xfId="792" builtinId="8" hidden="1"/>
    <cellStyle name="Lien hypertexte" xfId="794" builtinId="8" hidden="1"/>
    <cellStyle name="Lien hypertexte" xfId="796" builtinId="8" hidden="1"/>
    <cellStyle name="Lien hypertexte" xfId="798" builtinId="8" hidden="1"/>
    <cellStyle name="Lien hypertexte" xfId="800" builtinId="8" hidden="1"/>
    <cellStyle name="Lien hypertexte" xfId="802" builtinId="8" hidden="1"/>
    <cellStyle name="Lien hypertexte" xfId="804" builtinId="8" hidden="1"/>
    <cellStyle name="Lien hypertexte" xfId="806" builtinId="8" hidden="1"/>
    <cellStyle name="Lien hypertexte" xfId="808" builtinId="8" hidden="1"/>
    <cellStyle name="Lien hypertexte" xfId="810" builtinId="8" hidden="1"/>
    <cellStyle name="Lien hypertexte" xfId="812" builtinId="8" hidden="1"/>
    <cellStyle name="Lien hypertexte" xfId="814" builtinId="8" hidden="1"/>
    <cellStyle name="Lien hypertexte" xfId="816" builtinId="8" hidden="1"/>
    <cellStyle name="Lien hypertexte" xfId="818" builtinId="8" hidden="1"/>
    <cellStyle name="Lien hypertexte" xfId="820" builtinId="8" hidden="1"/>
    <cellStyle name="Lien hypertexte" xfId="822" builtinId="8" hidden="1"/>
    <cellStyle name="Lien hypertexte" xfId="824" builtinId="8" hidden="1"/>
    <cellStyle name="Lien hypertexte" xfId="826" builtinId="8" hidden="1"/>
    <cellStyle name="Lien hypertexte" xfId="828" builtinId="8" hidden="1"/>
    <cellStyle name="Lien hypertexte" xfId="830" builtinId="8" hidden="1"/>
    <cellStyle name="Lien hypertexte" xfId="832" builtinId="8" hidden="1"/>
    <cellStyle name="Lien hypertexte" xfId="834" builtinId="8" hidden="1"/>
    <cellStyle name="Lien hypertexte" xfId="836" builtinId="8" hidden="1"/>
    <cellStyle name="Lien hypertexte" xfId="838" builtinId="8" hidden="1"/>
    <cellStyle name="Lien hypertexte" xfId="840" builtinId="8" hidden="1"/>
    <cellStyle name="Lien hypertexte" xfId="842" builtinId="8" hidden="1"/>
    <cellStyle name="Lien hypertexte" xfId="844" builtinId="8" hidden="1"/>
    <cellStyle name="Lien hypertexte" xfId="846" builtinId="8" hidden="1"/>
    <cellStyle name="Lien hypertexte" xfId="848" builtinId="8" hidden="1"/>
    <cellStyle name="Lien hypertexte" xfId="850" builtinId="8" hidden="1"/>
    <cellStyle name="Lien hypertexte" xfId="852" builtinId="8" hidden="1"/>
    <cellStyle name="Lien hypertexte" xfId="854" builtinId="8" hidden="1"/>
    <cellStyle name="Lien hypertexte" xfId="856" builtinId="8" hidden="1"/>
    <cellStyle name="Lien hypertexte" xfId="858" builtinId="8" hidden="1"/>
    <cellStyle name="Lien hypertexte" xfId="860" builtinId="8" hidden="1"/>
    <cellStyle name="Lien hypertexte" xfId="862" builtinId="8" hidden="1"/>
    <cellStyle name="Lien hypertexte" xfId="864" builtinId="8" hidden="1"/>
    <cellStyle name="Lien hypertexte" xfId="866" builtinId="8" hidden="1"/>
    <cellStyle name="Lien hypertexte" xfId="868" builtinId="8" hidden="1"/>
    <cellStyle name="Lien hypertexte" xfId="870" builtinId="8" hidden="1"/>
    <cellStyle name="Lien hypertexte" xfId="872" builtinId="8" hidden="1"/>
    <cellStyle name="Lien hypertexte" xfId="874" builtinId="8" hidden="1"/>
    <cellStyle name="Lien hypertexte" xfId="876" builtinId="8" hidden="1"/>
    <cellStyle name="Lien hypertexte" xfId="878" builtinId="8" hidden="1"/>
    <cellStyle name="Lien hypertexte" xfId="880" builtinId="8" hidden="1"/>
    <cellStyle name="Lien hypertexte" xfId="882" builtinId="8" hidden="1"/>
    <cellStyle name="Lien hypertexte" xfId="884" builtinId="8" hidden="1"/>
    <cellStyle name="Lien hypertexte" xfId="886" builtinId="8" hidden="1"/>
    <cellStyle name="Lien hypertexte" xfId="888" builtinId="8" hidden="1"/>
    <cellStyle name="Lien hypertexte" xfId="890" builtinId="8" hidden="1"/>
    <cellStyle name="Lien hypertexte" xfId="892" builtinId="8" hidden="1"/>
    <cellStyle name="Lien hypertexte" xfId="894" builtinId="8" hidden="1"/>
    <cellStyle name="Lien hypertexte" xfId="896" builtinId="8" hidden="1"/>
    <cellStyle name="Lien hypertexte" xfId="898" builtinId="8" hidden="1"/>
    <cellStyle name="Lien hypertexte" xfId="900" builtinId="8" hidden="1"/>
    <cellStyle name="Lien hypertexte" xfId="902" builtinId="8" hidden="1"/>
    <cellStyle name="Lien hypertexte" xfId="904" builtinId="8" hidden="1"/>
    <cellStyle name="Lien hypertexte" xfId="906" builtinId="8" hidden="1"/>
    <cellStyle name="Lien hypertexte" xfId="908" builtinId="8" hidden="1"/>
    <cellStyle name="Lien hypertexte" xfId="910" builtinId="8" hidden="1"/>
    <cellStyle name="Lien hypertexte" xfId="912" builtinId="8" hidden="1"/>
    <cellStyle name="Lien hypertexte" xfId="914" builtinId="8" hidden="1"/>
    <cellStyle name="Lien hypertexte" xfId="916" builtinId="8" hidden="1"/>
    <cellStyle name="Lien hypertexte" xfId="918" builtinId="8" hidden="1"/>
    <cellStyle name="Lien hypertexte" xfId="920" builtinId="8" hidden="1"/>
    <cellStyle name="Lien hypertexte" xfId="922" builtinId="8" hidden="1"/>
    <cellStyle name="Lien hypertexte" xfId="924" builtinId="8" hidden="1"/>
    <cellStyle name="Lien hypertexte" xfId="926" builtinId="8" hidden="1"/>
    <cellStyle name="Lien hypertexte" xfId="928" builtinId="8" hidden="1"/>
    <cellStyle name="Lien hypertexte" xfId="930" builtinId="8" hidden="1"/>
    <cellStyle name="Lien hypertexte" xfId="932" builtinId="8" hidden="1"/>
    <cellStyle name="Lien hypertexte" xfId="934" builtinId="8" hidden="1"/>
    <cellStyle name="Lien hypertexte" xfId="936" builtinId="8" hidden="1"/>
    <cellStyle name="Lien hypertexte" xfId="938" builtinId="8" hidden="1"/>
    <cellStyle name="Lien hypertexte" xfId="940" builtinId="8" hidden="1"/>
    <cellStyle name="Lien hypertexte" xfId="942" builtinId="8" hidden="1"/>
    <cellStyle name="Lien hypertexte" xfId="944" builtinId="8" hidden="1"/>
    <cellStyle name="Lien hypertexte" xfId="946" builtinId="8" hidden="1"/>
    <cellStyle name="Lien hypertexte" xfId="948" builtinId="8" hidden="1"/>
    <cellStyle name="Lien hypertexte" xfId="950" builtinId="8" hidden="1"/>
    <cellStyle name="Lien hypertexte" xfId="952" builtinId="8" hidden="1"/>
    <cellStyle name="Lien hypertexte" xfId="954" builtinId="8" hidden="1"/>
    <cellStyle name="Lien hypertexte" xfId="956" builtinId="8" hidden="1"/>
    <cellStyle name="Lien hypertexte" xfId="958" builtinId="8" hidden="1"/>
    <cellStyle name="Lien hypertexte" xfId="960" builtinId="8" hidden="1"/>
    <cellStyle name="Lien hypertexte" xfId="962" builtinId="8" hidden="1"/>
    <cellStyle name="Lien hypertexte" xfId="964" builtinId="8" hidden="1"/>
    <cellStyle name="Lien hypertexte" xfId="966" builtinId="8" hidden="1"/>
    <cellStyle name="Lien hypertexte" xfId="968" builtinId="8" hidden="1"/>
    <cellStyle name="Lien hypertexte" xfId="970" builtinId="8" hidden="1"/>
    <cellStyle name="Lien hypertexte" xfId="972" builtinId="8" hidden="1"/>
    <cellStyle name="Lien hypertexte" xfId="974" builtinId="8" hidden="1"/>
    <cellStyle name="Lien hypertexte" xfId="976" builtinId="8" hidden="1"/>
    <cellStyle name="Lien hypertexte" xfId="978" builtinId="8" hidden="1"/>
    <cellStyle name="Lien hypertexte" xfId="980" builtinId="8" hidden="1"/>
    <cellStyle name="Lien hypertexte" xfId="982" builtinId="8" hidden="1"/>
    <cellStyle name="Lien hypertexte" xfId="984" builtinId="8" hidden="1"/>
    <cellStyle name="Lien hypertexte" xfId="986" builtinId="8" hidden="1"/>
    <cellStyle name="Lien hypertexte" xfId="988" builtinId="8" hidden="1"/>
    <cellStyle name="Lien hypertexte" xfId="990" builtinId="8" hidden="1"/>
    <cellStyle name="Lien hypertexte" xfId="992" builtinId="8" hidden="1"/>
    <cellStyle name="Lien hypertexte" xfId="994" builtinId="8" hidden="1"/>
    <cellStyle name="Lien hypertexte" xfId="996" builtinId="8" hidden="1"/>
    <cellStyle name="Lien hypertexte" xfId="998" builtinId="8" hidden="1"/>
    <cellStyle name="Lien hypertexte" xfId="1000" builtinId="8" hidden="1"/>
    <cellStyle name="Lien hypertexte" xfId="1002" builtinId="8" hidden="1"/>
    <cellStyle name="Lien hypertexte" xfId="1004" builtinId="8" hidden="1"/>
    <cellStyle name="Lien hypertexte" xfId="1006" builtinId="8" hidden="1"/>
    <cellStyle name="Lien hypertexte" xfId="1008" builtinId="8" hidden="1"/>
    <cellStyle name="Lien hypertexte" xfId="1010" builtinId="8" hidden="1"/>
    <cellStyle name="Lien hypertexte" xfId="1012" builtinId="8" hidden="1"/>
    <cellStyle name="Lien hypertexte" xfId="1014" builtinId="8" hidden="1"/>
    <cellStyle name="Lien hypertexte" xfId="1016" builtinId="8" hidden="1"/>
    <cellStyle name="Lien hypertexte" xfId="1018" builtinId="8" hidden="1"/>
    <cellStyle name="Lien hypertexte" xfId="1020" builtinId="8" hidden="1"/>
    <cellStyle name="Lien hypertexte" xfId="1022" builtinId="8" hidden="1"/>
    <cellStyle name="Lien hypertexte" xfId="1024" builtinId="8" hidden="1"/>
    <cellStyle name="Lien hypertexte" xfId="1026" builtinId="8" hidden="1"/>
    <cellStyle name="Lien hypertexte" xfId="1028" builtinId="8" hidden="1"/>
    <cellStyle name="Lien hypertexte" xfId="1030" builtinId="8" hidden="1"/>
    <cellStyle name="Lien hypertexte" xfId="1032" builtinId="8" hidden="1"/>
    <cellStyle name="Lien hypertexte" xfId="1034" builtinId="8" hidden="1"/>
    <cellStyle name="Lien hypertexte" xfId="1036" builtinId="8" hidden="1"/>
    <cellStyle name="Lien hypertexte" xfId="1038" builtinId="8" hidden="1"/>
    <cellStyle name="Lien hypertexte" xfId="1040" builtinId="8" hidden="1"/>
    <cellStyle name="Lien hypertexte" xfId="1042" builtinId="8" hidden="1"/>
    <cellStyle name="Lien hypertexte" xfId="1044" builtinId="8" hidden="1"/>
    <cellStyle name="Lien hypertexte" xfId="1046" builtinId="8" hidden="1"/>
    <cellStyle name="Lien hypertexte" xfId="1048" builtinId="8" hidden="1"/>
    <cellStyle name="Lien hypertexte" xfId="1050" builtinId="8" hidden="1"/>
    <cellStyle name="Lien hypertexte" xfId="1052" builtinId="8" hidden="1"/>
    <cellStyle name="Lien hypertexte" xfId="1054" builtinId="8" hidden="1"/>
    <cellStyle name="Lien hypertexte" xfId="1056" builtinId="8" hidden="1"/>
    <cellStyle name="Lien hypertexte" xfId="1058" builtinId="8" hidden="1"/>
    <cellStyle name="Lien hypertexte" xfId="1060" builtinId="8" hidden="1"/>
    <cellStyle name="Lien hypertexte" xfId="1062" builtinId="8" hidden="1"/>
    <cellStyle name="Lien hypertexte" xfId="1064" builtinId="8" hidden="1"/>
    <cellStyle name="Lien hypertexte" xfId="1066" builtinId="8" hidden="1"/>
    <cellStyle name="Lien hypertexte" xfId="1068" builtinId="8" hidden="1"/>
    <cellStyle name="Lien hypertexte" xfId="1070" builtinId="8" hidden="1"/>
    <cellStyle name="Lien hypertexte" xfId="1072" builtinId="8" hidden="1"/>
    <cellStyle name="Lien hypertexte" xfId="1074" builtinId="8" hidden="1"/>
    <cellStyle name="Lien hypertexte" xfId="1076" builtinId="8" hidden="1"/>
    <cellStyle name="Lien hypertexte" xfId="1078" builtinId="8" hidden="1"/>
    <cellStyle name="Lien hypertexte" xfId="1080" builtinId="8" hidden="1"/>
    <cellStyle name="Lien hypertexte" xfId="1082" builtinId="8" hidden="1"/>
    <cellStyle name="Lien hypertexte" xfId="1084" builtinId="8" hidden="1"/>
    <cellStyle name="Lien hypertexte" xfId="1086" builtinId="8" hidden="1"/>
    <cellStyle name="Lien hypertexte" xfId="1088" builtinId="8" hidden="1"/>
    <cellStyle name="Lien hypertexte" xfId="1090" builtinId="8" hidden="1"/>
    <cellStyle name="Lien hypertexte" xfId="1092" builtinId="8" hidden="1"/>
    <cellStyle name="Lien hypertexte" xfId="1094" builtinId="8" hidden="1"/>
    <cellStyle name="Lien hypertexte" xfId="1096" builtinId="8" hidden="1"/>
    <cellStyle name="Lien hypertexte" xfId="1098" builtinId="8" hidden="1"/>
    <cellStyle name="Lien hypertexte" xfId="1100" builtinId="8" hidden="1"/>
    <cellStyle name="Lien hypertexte" xfId="1102" builtinId="8" hidden="1"/>
    <cellStyle name="Lien hypertexte" xfId="1104" builtinId="8" hidden="1"/>
    <cellStyle name="Lien hypertexte" xfId="1106" builtinId="8" hidden="1"/>
    <cellStyle name="Lien hypertexte" xfId="1108" builtinId="8" hidden="1"/>
    <cellStyle name="Lien hypertexte" xfId="1110" builtinId="8" hidden="1"/>
    <cellStyle name="Lien hypertexte" xfId="1112" builtinId="8" hidden="1"/>
    <cellStyle name="Lien hypertexte" xfId="1114" builtinId="8" hidden="1"/>
    <cellStyle name="Lien hypertexte" xfId="1116" builtinId="8" hidden="1"/>
    <cellStyle name="Lien hypertexte" xfId="1118" builtinId="8" hidden="1"/>
    <cellStyle name="Lien hypertexte" xfId="1120" builtinId="8" hidden="1"/>
    <cellStyle name="Lien hypertexte" xfId="1122" builtinId="8" hidden="1"/>
    <cellStyle name="Lien hypertexte" xfId="1124"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3"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5" builtinId="9" hidden="1"/>
    <cellStyle name="Lien hypertexte visité" xfId="687" builtinId="9" hidden="1"/>
    <cellStyle name="Lien hypertexte visité" xfId="689" builtinId="9" hidden="1"/>
    <cellStyle name="Lien hypertexte visité" xfId="691" builtinId="9" hidden="1"/>
    <cellStyle name="Lien hypertexte visité" xfId="693" builtinId="9" hidden="1"/>
    <cellStyle name="Lien hypertexte visité" xfId="695" builtinId="9" hidden="1"/>
    <cellStyle name="Lien hypertexte visité" xfId="697" builtinId="9" hidden="1"/>
    <cellStyle name="Lien hypertexte visité" xfId="699" builtinId="9" hidden="1"/>
    <cellStyle name="Lien hypertexte visité" xfId="701" builtinId="9" hidden="1"/>
    <cellStyle name="Lien hypertexte visité" xfId="703" builtinId="9" hidden="1"/>
    <cellStyle name="Lien hypertexte visité" xfId="705" builtinId="9" hidden="1"/>
    <cellStyle name="Lien hypertexte visité" xfId="707" builtinId="9" hidden="1"/>
    <cellStyle name="Lien hypertexte visité" xfId="709" builtinId="9" hidden="1"/>
    <cellStyle name="Lien hypertexte visité" xfId="711" builtinId="9" hidden="1"/>
    <cellStyle name="Lien hypertexte visité" xfId="713" builtinId="9" hidden="1"/>
    <cellStyle name="Lien hypertexte visité" xfId="715" builtinId="9" hidden="1"/>
    <cellStyle name="Lien hypertexte visité" xfId="717" builtinId="9" hidden="1"/>
    <cellStyle name="Lien hypertexte visité" xfId="719" builtinId="9" hidden="1"/>
    <cellStyle name="Lien hypertexte visité" xfId="721" builtinId="9" hidden="1"/>
    <cellStyle name="Lien hypertexte visité" xfId="723" builtinId="9" hidden="1"/>
    <cellStyle name="Lien hypertexte visité" xfId="725" builtinId="9" hidden="1"/>
    <cellStyle name="Lien hypertexte visité" xfId="727" builtinId="9" hidden="1"/>
    <cellStyle name="Lien hypertexte visité" xfId="729" builtinId="9" hidden="1"/>
    <cellStyle name="Lien hypertexte visité" xfId="731" builtinId="9" hidden="1"/>
    <cellStyle name="Lien hypertexte visité" xfId="733" builtinId="9" hidden="1"/>
    <cellStyle name="Lien hypertexte visité" xfId="735" builtinId="9" hidden="1"/>
    <cellStyle name="Lien hypertexte visité" xfId="737" builtinId="9" hidden="1"/>
    <cellStyle name="Lien hypertexte visité" xfId="739" builtinId="9" hidden="1"/>
    <cellStyle name="Lien hypertexte visité" xfId="741" builtinId="9" hidden="1"/>
    <cellStyle name="Lien hypertexte visité" xfId="743" builtinId="9" hidden="1"/>
    <cellStyle name="Lien hypertexte visité" xfId="745" builtinId="9" hidden="1"/>
    <cellStyle name="Lien hypertexte visité" xfId="747" builtinId="9" hidden="1"/>
    <cellStyle name="Lien hypertexte visité" xfId="749" builtinId="9" hidden="1"/>
    <cellStyle name="Lien hypertexte visité" xfId="751" builtinId="9" hidden="1"/>
    <cellStyle name="Lien hypertexte visité" xfId="753" builtinId="9" hidden="1"/>
    <cellStyle name="Lien hypertexte visité" xfId="755" builtinId="9" hidden="1"/>
    <cellStyle name="Lien hypertexte visité" xfId="757" builtinId="9" hidden="1"/>
    <cellStyle name="Lien hypertexte visité" xfId="759" builtinId="9" hidden="1"/>
    <cellStyle name="Lien hypertexte visité" xfId="761" builtinId="9" hidden="1"/>
    <cellStyle name="Lien hypertexte visité" xfId="763" builtinId="9" hidden="1"/>
    <cellStyle name="Lien hypertexte visité" xfId="765" builtinId="9" hidden="1"/>
    <cellStyle name="Lien hypertexte visité" xfId="767" builtinId="9" hidden="1"/>
    <cellStyle name="Lien hypertexte visité" xfId="769" builtinId="9" hidden="1"/>
    <cellStyle name="Lien hypertexte visité" xfId="771" builtinId="9" hidden="1"/>
    <cellStyle name="Lien hypertexte visité" xfId="773" builtinId="9" hidden="1"/>
    <cellStyle name="Lien hypertexte visité" xfId="775" builtinId="9" hidden="1"/>
    <cellStyle name="Lien hypertexte visité" xfId="777" builtinId="9" hidden="1"/>
    <cellStyle name="Lien hypertexte visité" xfId="779" builtinId="9" hidden="1"/>
    <cellStyle name="Lien hypertexte visité" xfId="781" builtinId="9" hidden="1"/>
    <cellStyle name="Lien hypertexte visité" xfId="783" builtinId="9" hidden="1"/>
    <cellStyle name="Lien hypertexte visité" xfId="785" builtinId="9" hidden="1"/>
    <cellStyle name="Lien hypertexte visité" xfId="787" builtinId="9" hidden="1"/>
    <cellStyle name="Lien hypertexte visité" xfId="789" builtinId="9" hidden="1"/>
    <cellStyle name="Lien hypertexte visité" xfId="791" builtinId="9" hidden="1"/>
    <cellStyle name="Lien hypertexte visité" xfId="793" builtinId="9" hidden="1"/>
    <cellStyle name="Lien hypertexte visité" xfId="795" builtinId="9" hidden="1"/>
    <cellStyle name="Lien hypertexte visité" xfId="797" builtinId="9" hidden="1"/>
    <cellStyle name="Lien hypertexte visité" xfId="799" builtinId="9" hidden="1"/>
    <cellStyle name="Lien hypertexte visité" xfId="801" builtinId="9" hidden="1"/>
    <cellStyle name="Lien hypertexte visité" xfId="803" builtinId="9" hidden="1"/>
    <cellStyle name="Lien hypertexte visité" xfId="805" builtinId="9" hidden="1"/>
    <cellStyle name="Lien hypertexte visité" xfId="807" builtinId="9" hidden="1"/>
    <cellStyle name="Lien hypertexte visité" xfId="809" builtinId="9" hidden="1"/>
    <cellStyle name="Lien hypertexte visité" xfId="811" builtinId="9" hidden="1"/>
    <cellStyle name="Lien hypertexte visité" xfId="813" builtinId="9" hidden="1"/>
    <cellStyle name="Lien hypertexte visité" xfId="815" builtinId="9" hidden="1"/>
    <cellStyle name="Lien hypertexte visité" xfId="817" builtinId="9" hidden="1"/>
    <cellStyle name="Lien hypertexte visité" xfId="819" builtinId="9" hidden="1"/>
    <cellStyle name="Lien hypertexte visité" xfId="821" builtinId="9" hidden="1"/>
    <cellStyle name="Lien hypertexte visité" xfId="823" builtinId="9" hidden="1"/>
    <cellStyle name="Lien hypertexte visité" xfId="825" builtinId="9" hidden="1"/>
    <cellStyle name="Lien hypertexte visité" xfId="827" builtinId="9" hidden="1"/>
    <cellStyle name="Lien hypertexte visité" xfId="829" builtinId="9" hidden="1"/>
    <cellStyle name="Lien hypertexte visité" xfId="831" builtinId="9" hidden="1"/>
    <cellStyle name="Lien hypertexte visité" xfId="833" builtinId="9" hidden="1"/>
    <cellStyle name="Lien hypertexte visité" xfId="835" builtinId="9" hidden="1"/>
    <cellStyle name="Lien hypertexte visité" xfId="837" builtinId="9" hidden="1"/>
    <cellStyle name="Lien hypertexte visité" xfId="839" builtinId="9" hidden="1"/>
    <cellStyle name="Lien hypertexte visité" xfId="841" builtinId="9" hidden="1"/>
    <cellStyle name="Lien hypertexte visité" xfId="843" builtinId="9" hidden="1"/>
    <cellStyle name="Lien hypertexte visité" xfId="845" builtinId="9" hidden="1"/>
    <cellStyle name="Lien hypertexte visité" xfId="847" builtinId="9" hidden="1"/>
    <cellStyle name="Lien hypertexte visité" xfId="849" builtinId="9" hidden="1"/>
    <cellStyle name="Lien hypertexte visité" xfId="851" builtinId="9" hidden="1"/>
    <cellStyle name="Lien hypertexte visité" xfId="853" builtinId="9" hidden="1"/>
    <cellStyle name="Lien hypertexte visité" xfId="855" builtinId="9" hidden="1"/>
    <cellStyle name="Lien hypertexte visité" xfId="857" builtinId="9" hidden="1"/>
    <cellStyle name="Lien hypertexte visité" xfId="859" builtinId="9" hidden="1"/>
    <cellStyle name="Lien hypertexte visité" xfId="861" builtinId="9" hidden="1"/>
    <cellStyle name="Lien hypertexte visité" xfId="863" builtinId="9" hidden="1"/>
    <cellStyle name="Lien hypertexte visité" xfId="865" builtinId="9" hidden="1"/>
    <cellStyle name="Lien hypertexte visité" xfId="867" builtinId="9" hidden="1"/>
    <cellStyle name="Lien hypertexte visité" xfId="869" builtinId="9" hidden="1"/>
    <cellStyle name="Lien hypertexte visité" xfId="871" builtinId="9" hidden="1"/>
    <cellStyle name="Lien hypertexte visité" xfId="873" builtinId="9" hidden="1"/>
    <cellStyle name="Lien hypertexte visité" xfId="875" builtinId="9" hidden="1"/>
    <cellStyle name="Lien hypertexte visité" xfId="877" builtinId="9" hidden="1"/>
    <cellStyle name="Lien hypertexte visité" xfId="879" builtinId="9" hidden="1"/>
    <cellStyle name="Lien hypertexte visité" xfId="881" builtinId="9" hidden="1"/>
    <cellStyle name="Lien hypertexte visité" xfId="883" builtinId="9" hidden="1"/>
    <cellStyle name="Lien hypertexte visité" xfId="885" builtinId="9" hidden="1"/>
    <cellStyle name="Lien hypertexte visité" xfId="887" builtinId="9" hidden="1"/>
    <cellStyle name="Lien hypertexte visité" xfId="889" builtinId="9" hidden="1"/>
    <cellStyle name="Lien hypertexte visité" xfId="891" builtinId="9" hidden="1"/>
    <cellStyle name="Lien hypertexte visité" xfId="893" builtinId="9" hidden="1"/>
    <cellStyle name="Lien hypertexte visité" xfId="895" builtinId="9" hidden="1"/>
    <cellStyle name="Lien hypertexte visité" xfId="897" builtinId="9" hidden="1"/>
    <cellStyle name="Lien hypertexte visité" xfId="899" builtinId="9" hidden="1"/>
    <cellStyle name="Lien hypertexte visité" xfId="901" builtinId="9" hidden="1"/>
    <cellStyle name="Lien hypertexte visité" xfId="903" builtinId="9" hidden="1"/>
    <cellStyle name="Lien hypertexte visité" xfId="905" builtinId="9" hidden="1"/>
    <cellStyle name="Lien hypertexte visité" xfId="907" builtinId="9" hidden="1"/>
    <cellStyle name="Lien hypertexte visité" xfId="909" builtinId="9" hidden="1"/>
    <cellStyle name="Lien hypertexte visité" xfId="911" builtinId="9" hidden="1"/>
    <cellStyle name="Lien hypertexte visité" xfId="913" builtinId="9" hidden="1"/>
    <cellStyle name="Lien hypertexte visité" xfId="915" builtinId="9" hidden="1"/>
    <cellStyle name="Lien hypertexte visité" xfId="917" builtinId="9" hidden="1"/>
    <cellStyle name="Lien hypertexte visité" xfId="919" builtinId="9" hidden="1"/>
    <cellStyle name="Lien hypertexte visité" xfId="921" builtinId="9" hidden="1"/>
    <cellStyle name="Lien hypertexte visité" xfId="923" builtinId="9" hidden="1"/>
    <cellStyle name="Lien hypertexte visité" xfId="925" builtinId="9" hidden="1"/>
    <cellStyle name="Lien hypertexte visité" xfId="927" builtinId="9" hidden="1"/>
    <cellStyle name="Lien hypertexte visité" xfId="929" builtinId="9" hidden="1"/>
    <cellStyle name="Lien hypertexte visité" xfId="931" builtinId="9" hidden="1"/>
    <cellStyle name="Lien hypertexte visité" xfId="933" builtinId="9" hidden="1"/>
    <cellStyle name="Lien hypertexte visité" xfId="935" builtinId="9" hidden="1"/>
    <cellStyle name="Lien hypertexte visité" xfId="937" builtinId="9" hidden="1"/>
    <cellStyle name="Lien hypertexte visité" xfId="939" builtinId="9" hidden="1"/>
    <cellStyle name="Lien hypertexte visité" xfId="941" builtinId="9" hidden="1"/>
    <cellStyle name="Lien hypertexte visité" xfId="943" builtinId="9" hidden="1"/>
    <cellStyle name="Lien hypertexte visité" xfId="945" builtinId="9" hidden="1"/>
    <cellStyle name="Lien hypertexte visité" xfId="947" builtinId="9" hidden="1"/>
    <cellStyle name="Lien hypertexte visité" xfId="949" builtinId="9" hidden="1"/>
    <cellStyle name="Lien hypertexte visité" xfId="951" builtinId="9" hidden="1"/>
    <cellStyle name="Lien hypertexte visité" xfId="953" builtinId="9" hidden="1"/>
    <cellStyle name="Lien hypertexte visité" xfId="955" builtinId="9" hidden="1"/>
    <cellStyle name="Lien hypertexte visité" xfId="957" builtinId="9" hidden="1"/>
    <cellStyle name="Lien hypertexte visité" xfId="959" builtinId="9" hidden="1"/>
    <cellStyle name="Lien hypertexte visité" xfId="961" builtinId="9" hidden="1"/>
    <cellStyle name="Lien hypertexte visité" xfId="963" builtinId="9" hidden="1"/>
    <cellStyle name="Lien hypertexte visité" xfId="965" builtinId="9" hidden="1"/>
    <cellStyle name="Lien hypertexte visité" xfId="967" builtinId="9" hidden="1"/>
    <cellStyle name="Lien hypertexte visité" xfId="969" builtinId="9" hidden="1"/>
    <cellStyle name="Lien hypertexte visité" xfId="971" builtinId="9" hidden="1"/>
    <cellStyle name="Lien hypertexte visité" xfId="973" builtinId="9" hidden="1"/>
    <cellStyle name="Lien hypertexte visité" xfId="975" builtinId="9" hidden="1"/>
    <cellStyle name="Lien hypertexte visité" xfId="977" builtinId="9" hidden="1"/>
    <cellStyle name="Lien hypertexte visité" xfId="979" builtinId="9" hidden="1"/>
    <cellStyle name="Lien hypertexte visité" xfId="981" builtinId="9" hidden="1"/>
    <cellStyle name="Lien hypertexte visité" xfId="983" builtinId="9" hidden="1"/>
    <cellStyle name="Lien hypertexte visité" xfId="985" builtinId="9" hidden="1"/>
    <cellStyle name="Lien hypertexte visité" xfId="987" builtinId="9" hidden="1"/>
    <cellStyle name="Lien hypertexte visité" xfId="989" builtinId="9" hidden="1"/>
    <cellStyle name="Lien hypertexte visité" xfId="991" builtinId="9" hidden="1"/>
    <cellStyle name="Lien hypertexte visité" xfId="993" builtinId="9" hidden="1"/>
    <cellStyle name="Lien hypertexte visité" xfId="995" builtinId="9" hidden="1"/>
    <cellStyle name="Lien hypertexte visité" xfId="997" builtinId="9" hidden="1"/>
    <cellStyle name="Lien hypertexte visité" xfId="999" builtinId="9" hidden="1"/>
    <cellStyle name="Lien hypertexte visité" xfId="1001" builtinId="9" hidden="1"/>
    <cellStyle name="Lien hypertexte visité" xfId="1003" builtinId="9" hidden="1"/>
    <cellStyle name="Lien hypertexte visité" xfId="1005" builtinId="9" hidden="1"/>
    <cellStyle name="Lien hypertexte visité" xfId="1007" builtinId="9" hidden="1"/>
    <cellStyle name="Lien hypertexte visité" xfId="1009" builtinId="9" hidden="1"/>
    <cellStyle name="Lien hypertexte visité" xfId="1011" builtinId="9" hidden="1"/>
    <cellStyle name="Lien hypertexte visité" xfId="1013" builtinId="9" hidden="1"/>
    <cellStyle name="Lien hypertexte visité" xfId="1015" builtinId="9" hidden="1"/>
    <cellStyle name="Lien hypertexte visité" xfId="1017" builtinId="9" hidden="1"/>
    <cellStyle name="Lien hypertexte visité" xfId="1019" builtinId="9" hidden="1"/>
    <cellStyle name="Lien hypertexte visité" xfId="1021" builtinId="9" hidden="1"/>
    <cellStyle name="Lien hypertexte visité" xfId="1023" builtinId="9" hidden="1"/>
    <cellStyle name="Lien hypertexte visité" xfId="1025" builtinId="9" hidden="1"/>
    <cellStyle name="Lien hypertexte visité" xfId="1027" builtinId="9" hidden="1"/>
    <cellStyle name="Lien hypertexte visité" xfId="1029" builtinId="9" hidden="1"/>
    <cellStyle name="Lien hypertexte visité" xfId="1031" builtinId="9" hidden="1"/>
    <cellStyle name="Lien hypertexte visité" xfId="1033" builtinId="9" hidden="1"/>
    <cellStyle name="Lien hypertexte visité" xfId="1035" builtinId="9" hidden="1"/>
    <cellStyle name="Lien hypertexte visité" xfId="1037" builtinId="9" hidden="1"/>
    <cellStyle name="Lien hypertexte visité" xfId="1039" builtinId="9" hidden="1"/>
    <cellStyle name="Lien hypertexte visité" xfId="1041" builtinId="9" hidden="1"/>
    <cellStyle name="Lien hypertexte visité" xfId="1043" builtinId="9" hidden="1"/>
    <cellStyle name="Lien hypertexte visité" xfId="1045" builtinId="9" hidden="1"/>
    <cellStyle name="Lien hypertexte visité" xfId="1047" builtinId="9" hidden="1"/>
    <cellStyle name="Lien hypertexte visité" xfId="1049" builtinId="9" hidden="1"/>
    <cellStyle name="Lien hypertexte visité" xfId="1051" builtinId="9" hidden="1"/>
    <cellStyle name="Lien hypertexte visité" xfId="1053" builtinId="9" hidden="1"/>
    <cellStyle name="Lien hypertexte visité" xfId="1055" builtinId="9" hidden="1"/>
    <cellStyle name="Lien hypertexte visité" xfId="1057" builtinId="9" hidden="1"/>
    <cellStyle name="Lien hypertexte visité" xfId="1059" builtinId="9" hidden="1"/>
    <cellStyle name="Lien hypertexte visité" xfId="1061" builtinId="9" hidden="1"/>
    <cellStyle name="Lien hypertexte visité" xfId="1063" builtinId="9" hidden="1"/>
    <cellStyle name="Lien hypertexte visité" xfId="1065" builtinId="9" hidden="1"/>
    <cellStyle name="Lien hypertexte visité" xfId="1067" builtinId="9" hidden="1"/>
    <cellStyle name="Lien hypertexte visité" xfId="1069" builtinId="9" hidden="1"/>
    <cellStyle name="Lien hypertexte visité" xfId="1071" builtinId="9" hidden="1"/>
    <cellStyle name="Lien hypertexte visité" xfId="1073" builtinId="9" hidden="1"/>
    <cellStyle name="Lien hypertexte visité" xfId="1075" builtinId="9" hidden="1"/>
    <cellStyle name="Lien hypertexte visité" xfId="1077" builtinId="9" hidden="1"/>
    <cellStyle name="Lien hypertexte visité" xfId="1079" builtinId="9" hidden="1"/>
    <cellStyle name="Lien hypertexte visité" xfId="1081" builtinId="9" hidden="1"/>
    <cellStyle name="Lien hypertexte visité" xfId="1083" builtinId="9" hidden="1"/>
    <cellStyle name="Lien hypertexte visité" xfId="1085" builtinId="9" hidden="1"/>
    <cellStyle name="Lien hypertexte visité" xfId="1087" builtinId="9" hidden="1"/>
    <cellStyle name="Lien hypertexte visité" xfId="1089" builtinId="9" hidden="1"/>
    <cellStyle name="Lien hypertexte visité" xfId="1091" builtinId="9" hidden="1"/>
    <cellStyle name="Lien hypertexte visité" xfId="1093" builtinId="9" hidden="1"/>
    <cellStyle name="Lien hypertexte visité" xfId="1095" builtinId="9" hidden="1"/>
    <cellStyle name="Lien hypertexte visité" xfId="1097" builtinId="9" hidden="1"/>
    <cellStyle name="Lien hypertexte visité" xfId="1099" builtinId="9" hidden="1"/>
    <cellStyle name="Lien hypertexte visité" xfId="1101" builtinId="9" hidden="1"/>
    <cellStyle name="Lien hypertexte visité" xfId="1103" builtinId="9" hidden="1"/>
    <cellStyle name="Lien hypertexte visité" xfId="1105" builtinId="9" hidden="1"/>
    <cellStyle name="Lien hypertexte visité" xfId="1107" builtinId="9" hidden="1"/>
    <cellStyle name="Lien hypertexte visité" xfId="1109" builtinId="9" hidden="1"/>
    <cellStyle name="Lien hypertexte visité" xfId="1111" builtinId="9" hidden="1"/>
    <cellStyle name="Lien hypertexte visité" xfId="1113" builtinId="9" hidden="1"/>
    <cellStyle name="Lien hypertexte visité" xfId="1115" builtinId="9" hidden="1"/>
    <cellStyle name="Lien hypertexte visité" xfId="1117" builtinId="9" hidden="1"/>
    <cellStyle name="Lien hypertexte visité" xfId="1119" builtinId="9" hidden="1"/>
    <cellStyle name="Lien hypertexte visité" xfId="1121" builtinId="9" hidden="1"/>
    <cellStyle name="Lien hypertexte visité" xfId="1123" builtinId="9" hidden="1"/>
    <cellStyle name="Lien hypertexte visité" xfId="1125" builtinId="9" hidden="1"/>
    <cellStyle name="Normal" xfId="0" builtinId="0"/>
    <cellStyle name="Normal 2" xfId="1" xr:uid="{00000000-0005-0000-0000-000065040000}"/>
  </cellStyles>
  <dxfs count="261">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
      <font>
        <color rgb="FFFF0000"/>
      </font>
    </dxf>
    <dxf>
      <font>
        <color rgb="FF0070C0"/>
      </font>
    </dxf>
    <dxf>
      <font>
        <color rgb="FF00B050"/>
      </font>
    </dxf>
  </dxfs>
  <tableStyles count="0" defaultTableStyle="TableStyleMedium9" defaultPivotStyle="PivotStyleLight16"/>
  <colors>
    <mruColors>
      <color rgb="FFFFFFCC"/>
      <color rgb="FF0000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15</xdr:col>
      <xdr:colOff>187570</xdr:colOff>
      <xdr:row>130</xdr:row>
      <xdr:rowOff>86949</xdr:rowOff>
    </xdr:from>
    <xdr:to>
      <xdr:col>26</xdr:col>
      <xdr:colOff>234462</xdr:colOff>
      <xdr:row>148</xdr:row>
      <xdr:rowOff>199293</xdr:rowOff>
    </xdr:to>
    <xdr:sp macro="" textlink="">
      <xdr:nvSpPr>
        <xdr:cNvPr id="129" name="ZoneTexte 128">
          <a:extLst>
            <a:ext uri="{FF2B5EF4-FFF2-40B4-BE49-F238E27FC236}">
              <a16:creationId xmlns:a16="http://schemas.microsoft.com/office/drawing/2014/main" id="{00000000-0008-0000-0000-000081000000}"/>
            </a:ext>
          </a:extLst>
        </xdr:cNvPr>
        <xdr:cNvSpPr txBox="1"/>
      </xdr:nvSpPr>
      <xdr:spPr>
        <a:xfrm>
          <a:off x="16705385" y="43884364"/>
          <a:ext cx="8932985" cy="4543667"/>
        </a:xfrm>
        <a:prstGeom prst="rect">
          <a:avLst/>
        </a:prstGeom>
        <a:gradFill flip="none" rotWithShape="1">
          <a:gsLst>
            <a:gs pos="0">
              <a:srgbClr val="FFFFCC">
                <a:shade val="30000"/>
                <a:satMod val="115000"/>
              </a:srgbClr>
            </a:gs>
            <a:gs pos="50000">
              <a:srgbClr val="FFFFCC">
                <a:shade val="67500"/>
                <a:satMod val="115000"/>
              </a:srgbClr>
            </a:gs>
            <a:gs pos="100000">
              <a:srgbClr val="FFFFCC">
                <a:shade val="100000"/>
                <a:satMod val="115000"/>
              </a:srgbClr>
            </a:gs>
          </a:gsLst>
          <a:path path="circle">
            <a:fillToRect l="100000" b="100000"/>
          </a:path>
          <a:tileRect t="-100000" r="-100000"/>
        </a:gradFill>
        <a:ln w="12700" cmpd="sng">
          <a:solidFill>
            <a:schemeClr val="lt1">
              <a:shade val="50000"/>
            </a:schemeClr>
          </a:solidFill>
        </a:ln>
        <a:effectLst>
          <a:glow rad="228600">
            <a:srgbClr val="99FF99">
              <a:alpha val="40000"/>
            </a:srgb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r-FR" sz="1200">
            <a:solidFill>
              <a:srgbClr val="0000FF"/>
            </a:solidFill>
            <a:latin typeface="Comic Sans MS" pitchFamily="66" charset="0"/>
          </a:endParaRPr>
        </a:p>
        <a:p>
          <a:pPr algn="ctr"/>
          <a:r>
            <a:rPr lang="fr-FR" sz="1800">
              <a:solidFill>
                <a:srgbClr val="FF0000"/>
              </a:solidFill>
              <a:latin typeface="Comic Sans MS" pitchFamily="66" charset="0"/>
            </a:rPr>
            <a:t>Rappel du règlement du Championnat Grand</a:t>
          </a:r>
          <a:r>
            <a:rPr lang="fr-FR" sz="1800" baseline="0">
              <a:solidFill>
                <a:srgbClr val="FF0000"/>
              </a:solidFill>
              <a:latin typeface="Comic Sans MS" pitchFamily="66" charset="0"/>
            </a:rPr>
            <a:t> Est 2019</a:t>
          </a:r>
          <a:endParaRPr lang="fr-FR" sz="1400">
            <a:solidFill>
              <a:srgbClr val="FF0000"/>
            </a:solidFill>
            <a:latin typeface="Comic Sans MS" pitchFamily="66" charset="0"/>
          </a:endParaRPr>
        </a:p>
        <a:p>
          <a:pPr algn="ctr"/>
          <a:endParaRPr lang="fr-FR" sz="1200">
            <a:solidFill>
              <a:srgbClr val="0000FF"/>
            </a:solidFill>
            <a:latin typeface="Comic Sans MS" pitchFamily="66" charset="0"/>
          </a:endParaRPr>
        </a:p>
        <a:p>
          <a:r>
            <a:rPr lang="fr-FR" sz="1400" u="sng">
              <a:solidFill>
                <a:srgbClr val="FF0000"/>
              </a:solidFill>
              <a:latin typeface="Comic Sans MS" pitchFamily="66" charset="0"/>
            </a:rPr>
            <a:t>Article 4 :</a:t>
          </a:r>
          <a:r>
            <a:rPr lang="fr-FR" sz="1400" u="none" baseline="0">
              <a:solidFill>
                <a:srgbClr val="FF0000"/>
              </a:solidFill>
              <a:latin typeface="Comic Sans MS" pitchFamily="66" charset="0"/>
            </a:rPr>
            <a:t> </a:t>
          </a:r>
          <a:r>
            <a:rPr lang="fr-FR" sz="1400">
              <a:solidFill>
                <a:srgbClr val="0000FF"/>
              </a:solidFill>
              <a:latin typeface="Comic Sans MS" pitchFamily="66" charset="0"/>
            </a:rPr>
            <a:t>Le championnat Grand</a:t>
          </a:r>
          <a:r>
            <a:rPr lang="fr-FR" sz="1400" baseline="0">
              <a:solidFill>
                <a:srgbClr val="0000FF"/>
              </a:solidFill>
              <a:latin typeface="Comic Sans MS" pitchFamily="66" charset="0"/>
            </a:rPr>
            <a:t> Est</a:t>
          </a:r>
          <a:r>
            <a:rPr lang="fr-FR" sz="1400">
              <a:solidFill>
                <a:srgbClr val="0000FF"/>
              </a:solidFill>
              <a:latin typeface="Comic Sans MS" pitchFamily="66" charset="0"/>
            </a:rPr>
            <a:t> se déroulera sur la totalité des épreuves </a:t>
          </a:r>
        </a:p>
        <a:p>
          <a:endParaRPr lang="fr-FR" sz="1400">
            <a:solidFill>
              <a:srgbClr val="0000FF"/>
            </a:solidFill>
            <a:latin typeface="Comic Sans MS" pitchFamily="66" charset="0"/>
          </a:endParaRPr>
        </a:p>
        <a:p>
          <a:r>
            <a:rPr lang="fr-FR" sz="1400" u="sng">
              <a:solidFill>
                <a:srgbClr val="FF0000"/>
              </a:solidFill>
              <a:latin typeface="Comic Sans MS" pitchFamily="66" charset="0"/>
            </a:rPr>
            <a:t>Article</a:t>
          </a:r>
          <a:r>
            <a:rPr lang="fr-FR" sz="1400" u="sng" baseline="0">
              <a:solidFill>
                <a:srgbClr val="FF0000"/>
              </a:solidFill>
              <a:latin typeface="Comic Sans MS" pitchFamily="66" charset="0"/>
            </a:rPr>
            <a:t> 6 :</a:t>
          </a:r>
          <a:r>
            <a:rPr lang="fr-FR" sz="1400" u="none" baseline="0">
              <a:solidFill>
                <a:srgbClr val="FF0000"/>
              </a:solidFill>
              <a:latin typeface="Comic Sans MS" pitchFamily="66" charset="0"/>
            </a:rPr>
            <a:t> </a:t>
          </a:r>
          <a:r>
            <a:rPr lang="fr-FR" sz="1400" baseline="0">
              <a:solidFill>
                <a:srgbClr val="0000FF"/>
              </a:solidFill>
              <a:latin typeface="Comic Sans MS" pitchFamily="66" charset="0"/>
            </a:rPr>
            <a:t>Les pilotes ex-æquo seront départagés sur le plus grand nombres d'épreuves ou il auront marqués des points, ensuite les pilotes seront départagés par le nombre de première place puis de deuxième place etc…</a:t>
          </a:r>
        </a:p>
        <a:p>
          <a:endParaRPr lang="fr-FR" sz="1400">
            <a:solidFill>
              <a:srgbClr val="0000FF"/>
            </a:solidFill>
            <a:latin typeface="Comic Sans MS" pitchFamily="66" charset="0"/>
          </a:endParaRPr>
        </a:p>
        <a:p>
          <a:r>
            <a:rPr lang="fr-FR" sz="1400" u="sng" baseline="0">
              <a:solidFill>
                <a:srgbClr val="FF0000"/>
              </a:solidFill>
              <a:latin typeface="Comic Sans MS" pitchFamily="66" charset="0"/>
            </a:rPr>
            <a:t>Article 7 :</a:t>
          </a:r>
          <a:r>
            <a:rPr lang="fr-FR" sz="1400" u="none" baseline="0">
              <a:solidFill>
                <a:srgbClr val="FF0000"/>
              </a:solidFill>
              <a:latin typeface="Comic Sans MS" pitchFamily="66" charset="0"/>
            </a:rPr>
            <a:t> </a:t>
          </a:r>
          <a:r>
            <a:rPr lang="fr-FR" sz="1400" baseline="0">
              <a:solidFill>
                <a:srgbClr val="0000FF"/>
              </a:solidFill>
              <a:latin typeface="Comic Sans MS" pitchFamily="66" charset="0"/>
            </a:rPr>
            <a:t>La catégorie choisie lors de la première épreuve du championnat sera celle retenue pour le classement de la saison (sauf avis de la commission après demande écrite du pilote au Président. Celle-ci devra être faite avant la course suivante).</a:t>
          </a:r>
        </a:p>
        <a:p>
          <a:endParaRPr lang="fr-FR" sz="1400" baseline="0">
            <a:solidFill>
              <a:srgbClr val="0000FF"/>
            </a:solidFill>
            <a:latin typeface="Comic Sans MS" pitchFamily="66"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1400" u="sng" baseline="0">
              <a:solidFill>
                <a:srgbClr val="FF0000"/>
              </a:solidFill>
              <a:latin typeface="Comic Sans MS" pitchFamily="66" charset="0"/>
              <a:ea typeface="+mn-ea"/>
              <a:cs typeface="+mn-cs"/>
            </a:rPr>
            <a:t>Article 12bis </a:t>
          </a:r>
          <a:r>
            <a:rPr lang="fr-FR" sz="1400" u="none" baseline="0">
              <a:solidFill>
                <a:srgbClr val="FF0000"/>
              </a:solidFill>
              <a:latin typeface="Comic Sans MS" pitchFamily="66" charset="0"/>
              <a:ea typeface="+mn-ea"/>
              <a:cs typeface="+mn-cs"/>
            </a:rPr>
            <a:t>: </a:t>
          </a:r>
          <a:r>
            <a:rPr lang="fr-FR" sz="1400" u="none" baseline="0">
              <a:solidFill>
                <a:srgbClr val="0000FF"/>
              </a:solidFill>
              <a:latin typeface="Comic Sans MS" pitchFamily="66" charset="0"/>
              <a:ea typeface="+mn-ea"/>
              <a:cs typeface="+mn-cs"/>
            </a:rPr>
            <a:t>La présence des 3 premiers pilotes de chaque catégorie est obligatoire à la remise des prix de chaque épreuve</a:t>
          </a:r>
          <a:r>
            <a:rPr lang="fr-FR" sz="1400" baseline="0">
              <a:solidFill>
                <a:srgbClr val="0000FF"/>
              </a:solidFill>
              <a:latin typeface="Comic Sans MS" pitchFamily="66" charset="0"/>
              <a:ea typeface="+mn-ea"/>
              <a:cs typeface="+mn-cs"/>
            </a:rPr>
            <a:t>. En cas d'absence le pilote ne pourra pretendre à marquer des points au Championnat Grand Est pour cette épreuve.</a:t>
          </a:r>
        </a:p>
        <a:p>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rgbClr val="0000FF"/>
              </a:solidFill>
              <a:latin typeface="Comic Sans MS" pitchFamily="66" charset="0"/>
              <a:ea typeface="+mn-ea"/>
              <a:cs typeface="+mn-cs"/>
            </a:rPr>
            <a:t>La remise des prix doit avoir lieu au maximum 1 heure après l’arrivée du dernier pilote.</a:t>
          </a:r>
        </a:p>
        <a:p>
          <a:endParaRPr lang="fr-FR" sz="1400" baseline="0">
            <a:solidFill>
              <a:srgbClr val="0000FF"/>
            </a:solidFill>
            <a:latin typeface="Comic Sans MS" pitchFamily="66" charset="0"/>
          </a:endParaRPr>
        </a:p>
        <a:p>
          <a:endParaRPr lang="fr-FR" sz="1400" baseline="0">
            <a:solidFill>
              <a:srgbClr val="0000FF"/>
            </a:solidFill>
            <a:latin typeface="Comic Sans MS" pitchFamily="66" charset="0"/>
          </a:endParaRPr>
        </a:p>
        <a:p>
          <a:endParaRPr lang="fr-FR" sz="1400" baseline="0">
            <a:solidFill>
              <a:srgbClr val="0000FF"/>
            </a:solidFill>
            <a:latin typeface="Comic Sans MS" pitchFamily="66" charset="0"/>
          </a:endParaRPr>
        </a:p>
        <a:p>
          <a:endParaRPr lang="fr-FR" sz="1400">
            <a:solidFill>
              <a:srgbClr val="0000FF"/>
            </a:solidFill>
            <a:latin typeface="Comic Sans MS" pitchFamily="66" charset="0"/>
          </a:endParaRPr>
        </a:p>
      </xdr:txBody>
    </xdr:sp>
    <xdr:clientData/>
  </xdr:twoCellAnchor>
  <xdr:twoCellAnchor editAs="oneCell">
    <xdr:from>
      <xdr:col>1</xdr:col>
      <xdr:colOff>93787</xdr:colOff>
      <xdr:row>1</xdr:row>
      <xdr:rowOff>23446</xdr:rowOff>
    </xdr:from>
    <xdr:to>
      <xdr:col>4</xdr:col>
      <xdr:colOff>363415</xdr:colOff>
      <xdr:row>2</xdr:row>
      <xdr:rowOff>3895</xdr:rowOff>
    </xdr:to>
    <xdr:pic>
      <xdr:nvPicPr>
        <xdr:cNvPr id="5" name="Image 4">
          <a:extLst>
            <a:ext uri="{FF2B5EF4-FFF2-40B4-BE49-F238E27FC236}">
              <a16:creationId xmlns:a16="http://schemas.microsoft.com/office/drawing/2014/main" id="{E98DDBE5-6058-44F1-9104-B03A7B732D5C}"/>
            </a:ext>
          </a:extLst>
        </xdr:cNvPr>
        <xdr:cNvPicPr>
          <a:picLocks noChangeAspect="1"/>
        </xdr:cNvPicPr>
      </xdr:nvPicPr>
      <xdr:blipFill rotWithShape="1">
        <a:blip xmlns:r="http://schemas.openxmlformats.org/officeDocument/2006/relationships" r:embed="rId1"/>
        <a:srcRect l="7342" t="32309" r="10256" b="27140"/>
        <a:stretch/>
      </xdr:blipFill>
      <xdr:spPr>
        <a:xfrm>
          <a:off x="597879" y="269631"/>
          <a:ext cx="2672859" cy="930018"/>
        </a:xfrm>
        <a:prstGeom prst="rect">
          <a:avLst/>
        </a:prstGeom>
      </xdr:spPr>
    </xdr:pic>
    <xdr:clientData/>
  </xdr:twoCellAnchor>
  <xdr:twoCellAnchor editAs="oneCell">
    <xdr:from>
      <xdr:col>16</xdr:col>
      <xdr:colOff>386861</xdr:colOff>
      <xdr:row>1</xdr:row>
      <xdr:rowOff>46892</xdr:rowOff>
    </xdr:from>
    <xdr:to>
      <xdr:col>19</xdr:col>
      <xdr:colOff>550982</xdr:colOff>
      <xdr:row>2</xdr:row>
      <xdr:rowOff>27341</xdr:rowOff>
    </xdr:to>
    <xdr:pic>
      <xdr:nvPicPr>
        <xdr:cNvPr id="7" name="Image 6">
          <a:extLst>
            <a:ext uri="{FF2B5EF4-FFF2-40B4-BE49-F238E27FC236}">
              <a16:creationId xmlns:a16="http://schemas.microsoft.com/office/drawing/2014/main" id="{97C5D9C3-3D0F-4394-BF81-8903390BA5E3}"/>
            </a:ext>
          </a:extLst>
        </xdr:cNvPr>
        <xdr:cNvPicPr>
          <a:picLocks noChangeAspect="1"/>
        </xdr:cNvPicPr>
      </xdr:nvPicPr>
      <xdr:blipFill rotWithShape="1">
        <a:blip xmlns:r="http://schemas.openxmlformats.org/officeDocument/2006/relationships" r:embed="rId1"/>
        <a:srcRect l="7342" t="32309" r="10256" b="27140"/>
        <a:stretch/>
      </xdr:blipFill>
      <xdr:spPr>
        <a:xfrm>
          <a:off x="17701846" y="293077"/>
          <a:ext cx="2672859" cy="930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328247</xdr:colOff>
      <xdr:row>95</xdr:row>
      <xdr:rowOff>110393</xdr:rowOff>
    </xdr:from>
    <xdr:to>
      <xdr:col>25</xdr:col>
      <xdr:colOff>544147</xdr:colOff>
      <xdr:row>111</xdr:row>
      <xdr:rowOff>175845</xdr:rowOff>
    </xdr:to>
    <xdr:sp macro="" textlink="">
      <xdr:nvSpPr>
        <xdr:cNvPr id="2" name="ZoneTexte 1">
          <a:extLst>
            <a:ext uri="{FF2B5EF4-FFF2-40B4-BE49-F238E27FC236}">
              <a16:creationId xmlns:a16="http://schemas.microsoft.com/office/drawing/2014/main" id="{4D1C36AA-B3D3-4FAD-90F7-9DA32C63AEC6}"/>
            </a:ext>
          </a:extLst>
        </xdr:cNvPr>
        <xdr:cNvSpPr txBox="1"/>
      </xdr:nvSpPr>
      <xdr:spPr>
        <a:xfrm>
          <a:off x="16002001" y="28269224"/>
          <a:ext cx="9606084" cy="4719513"/>
        </a:xfrm>
        <a:prstGeom prst="rect">
          <a:avLst/>
        </a:prstGeom>
        <a:gradFill flip="none" rotWithShape="1">
          <a:gsLst>
            <a:gs pos="0">
              <a:srgbClr val="FFFFCC">
                <a:shade val="30000"/>
                <a:satMod val="115000"/>
              </a:srgbClr>
            </a:gs>
            <a:gs pos="50000">
              <a:srgbClr val="FFFFCC">
                <a:shade val="67500"/>
                <a:satMod val="115000"/>
              </a:srgbClr>
            </a:gs>
            <a:gs pos="100000">
              <a:srgbClr val="FFFFCC">
                <a:shade val="100000"/>
                <a:satMod val="115000"/>
              </a:srgbClr>
            </a:gs>
          </a:gsLst>
          <a:path path="circle">
            <a:fillToRect l="100000" b="100000"/>
          </a:path>
          <a:tileRect t="-100000" r="-100000"/>
        </a:gradFill>
        <a:ln w="12700" cmpd="sng">
          <a:solidFill>
            <a:schemeClr val="lt1">
              <a:shade val="50000"/>
            </a:schemeClr>
          </a:solidFill>
        </a:ln>
        <a:effectLst>
          <a:glow rad="228600">
            <a:srgbClr val="99FF99">
              <a:alpha val="40000"/>
            </a:srgb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r-FR" sz="1200">
            <a:solidFill>
              <a:srgbClr val="0000FF"/>
            </a:solidFill>
            <a:latin typeface="Comic Sans MS" pitchFamily="66" charset="0"/>
          </a:endParaRPr>
        </a:p>
        <a:p>
          <a:pPr algn="ctr"/>
          <a:r>
            <a:rPr lang="fr-FR" sz="1800">
              <a:solidFill>
                <a:srgbClr val="FF0000"/>
              </a:solidFill>
              <a:latin typeface="Comic Sans MS" pitchFamily="66" charset="0"/>
            </a:rPr>
            <a:t>Rappel du règlement du Trophée</a:t>
          </a:r>
          <a:r>
            <a:rPr lang="fr-FR" sz="1800" baseline="0">
              <a:solidFill>
                <a:srgbClr val="FF0000"/>
              </a:solidFill>
              <a:latin typeface="Comic Sans MS" pitchFamily="66" charset="0"/>
            </a:rPr>
            <a:t> Champagne-Ardenne 2019</a:t>
          </a:r>
          <a:endParaRPr lang="fr-FR" sz="1400">
            <a:solidFill>
              <a:srgbClr val="FF0000"/>
            </a:solidFill>
            <a:latin typeface="Comic Sans MS" pitchFamily="66" charset="0"/>
          </a:endParaRPr>
        </a:p>
        <a:p>
          <a:pPr algn="ctr"/>
          <a:endParaRPr lang="fr-FR" sz="1200">
            <a:solidFill>
              <a:srgbClr val="0000FF"/>
            </a:solidFill>
            <a:latin typeface="Comic Sans MS" pitchFamily="66" charset="0"/>
          </a:endParaRPr>
        </a:p>
        <a:p>
          <a:r>
            <a:rPr lang="fr-FR" sz="1400" u="sng">
              <a:solidFill>
                <a:srgbClr val="FF0000"/>
              </a:solidFill>
              <a:latin typeface="Comic Sans MS" pitchFamily="66" charset="0"/>
            </a:rPr>
            <a:t>Article 4 :</a:t>
          </a:r>
          <a:r>
            <a:rPr lang="fr-FR" sz="1400" u="none" baseline="0">
              <a:solidFill>
                <a:srgbClr val="FF0000"/>
              </a:solidFill>
              <a:latin typeface="Comic Sans MS" pitchFamily="66" charset="0"/>
            </a:rPr>
            <a:t> </a:t>
          </a:r>
          <a:r>
            <a:rPr lang="fr-FR" sz="1400">
              <a:solidFill>
                <a:srgbClr val="0000FF"/>
              </a:solidFill>
              <a:latin typeface="Comic Sans MS" pitchFamily="66" charset="0"/>
            </a:rPr>
            <a:t>Pour les trophées Champagne/Ardenne et Alsace/Lorraine, le plus mauvais résultat sera retiré pour le classement final.</a:t>
          </a:r>
        </a:p>
        <a:p>
          <a:endParaRPr lang="fr-FR" sz="1400">
            <a:solidFill>
              <a:srgbClr val="0000FF"/>
            </a:solidFill>
            <a:latin typeface="Comic Sans MS" pitchFamily="66" charset="0"/>
          </a:endParaRPr>
        </a:p>
        <a:p>
          <a:r>
            <a:rPr lang="fr-FR" sz="1400" u="sng">
              <a:solidFill>
                <a:srgbClr val="FF0000"/>
              </a:solidFill>
              <a:latin typeface="Comic Sans MS" pitchFamily="66" charset="0"/>
            </a:rPr>
            <a:t>Article</a:t>
          </a:r>
          <a:r>
            <a:rPr lang="fr-FR" sz="1400" u="sng" baseline="0">
              <a:solidFill>
                <a:srgbClr val="FF0000"/>
              </a:solidFill>
              <a:latin typeface="Comic Sans MS" pitchFamily="66" charset="0"/>
            </a:rPr>
            <a:t> 6 :</a:t>
          </a:r>
          <a:r>
            <a:rPr lang="fr-FR" sz="1400" u="none" baseline="0">
              <a:solidFill>
                <a:srgbClr val="FF0000"/>
              </a:solidFill>
              <a:latin typeface="Comic Sans MS" pitchFamily="66" charset="0"/>
            </a:rPr>
            <a:t> </a:t>
          </a:r>
          <a:r>
            <a:rPr lang="fr-FR" sz="1400" baseline="0">
              <a:solidFill>
                <a:srgbClr val="0000FF"/>
              </a:solidFill>
              <a:latin typeface="Comic Sans MS" pitchFamily="66" charset="0"/>
            </a:rPr>
            <a:t>Les pilotes ex-æquo seront départagés sur le plus grand nombres d'épreuves ou il auront marqués des points, ensuite par la meilleure place dans la dernière manche du Trophée Les pilotes ex-æquo seront départagés sur le plus grand nombres d'épreuves ou il auront marqués des points, ensuite les pilotes seront départagés par le nombre de première place puis de deuxième place etc...</a:t>
          </a:r>
        </a:p>
        <a:p>
          <a:endParaRPr lang="fr-FR" sz="1400">
            <a:solidFill>
              <a:srgbClr val="0000FF"/>
            </a:solidFill>
            <a:latin typeface="Comic Sans MS" pitchFamily="66" charset="0"/>
          </a:endParaRPr>
        </a:p>
        <a:p>
          <a:r>
            <a:rPr lang="fr-FR" sz="1400" u="sng" baseline="0">
              <a:solidFill>
                <a:srgbClr val="FF0000"/>
              </a:solidFill>
              <a:latin typeface="Comic Sans MS" pitchFamily="66" charset="0"/>
            </a:rPr>
            <a:t>Article 7 :</a:t>
          </a:r>
          <a:r>
            <a:rPr lang="fr-FR" sz="1400" u="none" baseline="0">
              <a:solidFill>
                <a:srgbClr val="FF0000"/>
              </a:solidFill>
              <a:latin typeface="Comic Sans MS" pitchFamily="66" charset="0"/>
            </a:rPr>
            <a:t> </a:t>
          </a:r>
          <a:r>
            <a:rPr lang="fr-FR" sz="1400" baseline="0">
              <a:solidFill>
                <a:srgbClr val="0000FF"/>
              </a:solidFill>
              <a:latin typeface="Comic Sans MS" pitchFamily="66" charset="0"/>
            </a:rPr>
            <a:t>La catégorie choisie lors de la première épreuve sera celle retenue pour le classement de la saison (sauf avis de la commission après demande écrite du pilote au Président. Celle-ci devra être faite avant la course suivante).</a:t>
          </a:r>
        </a:p>
        <a:p>
          <a:endParaRPr lang="fr-FR" sz="1400" u="sng" baseline="0">
            <a:solidFill>
              <a:srgbClr val="0000FF"/>
            </a:solidFill>
            <a:latin typeface="Comic Sans MS" pitchFamily="66" charset="0"/>
            <a:ea typeface="+mn-ea"/>
            <a:cs typeface="+mn-cs"/>
          </a:endParaRPr>
        </a:p>
        <a:p>
          <a:r>
            <a:rPr lang="fr-FR" sz="1400" u="sng" baseline="0">
              <a:solidFill>
                <a:srgbClr val="FF0000"/>
              </a:solidFill>
              <a:latin typeface="Comic Sans MS" pitchFamily="66" charset="0"/>
              <a:ea typeface="+mn-ea"/>
              <a:cs typeface="+mn-cs"/>
            </a:rPr>
            <a:t>Article 12bis </a:t>
          </a:r>
          <a:r>
            <a:rPr lang="fr-FR" sz="1400" u="none" baseline="0">
              <a:solidFill>
                <a:srgbClr val="FF0000"/>
              </a:solidFill>
              <a:latin typeface="Comic Sans MS" pitchFamily="66" charset="0"/>
              <a:ea typeface="+mn-ea"/>
              <a:cs typeface="+mn-cs"/>
            </a:rPr>
            <a:t>: </a:t>
          </a:r>
          <a:r>
            <a:rPr lang="fr-FR" sz="1400" u="none" baseline="0">
              <a:solidFill>
                <a:srgbClr val="0000FF"/>
              </a:solidFill>
              <a:latin typeface="Comic Sans MS" pitchFamily="66" charset="0"/>
              <a:ea typeface="+mn-ea"/>
              <a:cs typeface="+mn-cs"/>
            </a:rPr>
            <a:t>La catégorie choisie lors de la première épreuve sera celle retenue pour le classement de la saison (sauf avis de la commission après demande écrite du pilote au Président. Celle-ci devra être faite avant la course suivante).</a:t>
          </a:r>
          <a:endParaRPr lang="fr-FR" sz="1400" baseline="0">
            <a:solidFill>
              <a:srgbClr val="0000FF"/>
            </a:solidFill>
            <a:latin typeface="Comic Sans MS" pitchFamily="66" charset="0"/>
          </a:endParaRPr>
        </a:p>
        <a:p>
          <a:endParaRPr lang="fr-FR" sz="1400" baseline="0">
            <a:solidFill>
              <a:srgbClr val="0000FF"/>
            </a:solidFill>
            <a:latin typeface="Comic Sans MS" pitchFamily="66" charset="0"/>
          </a:endParaRPr>
        </a:p>
        <a:p>
          <a:endParaRPr lang="fr-FR" sz="1400" baseline="0">
            <a:solidFill>
              <a:srgbClr val="0000FF"/>
            </a:solidFill>
            <a:latin typeface="Comic Sans MS" pitchFamily="66" charset="0"/>
          </a:endParaRPr>
        </a:p>
        <a:p>
          <a:endParaRPr lang="fr-FR" sz="1400">
            <a:solidFill>
              <a:srgbClr val="0000FF"/>
            </a:solidFill>
            <a:latin typeface="Comic Sans MS" pitchFamily="66" charset="0"/>
          </a:endParaRPr>
        </a:p>
      </xdr:txBody>
    </xdr:sp>
    <xdr:clientData/>
  </xdr:twoCellAnchor>
  <xdr:twoCellAnchor editAs="oneCell">
    <xdr:from>
      <xdr:col>1</xdr:col>
      <xdr:colOff>0</xdr:colOff>
      <xdr:row>1</xdr:row>
      <xdr:rowOff>23446</xdr:rowOff>
    </xdr:from>
    <xdr:to>
      <xdr:col>4</xdr:col>
      <xdr:colOff>269628</xdr:colOff>
      <xdr:row>2</xdr:row>
      <xdr:rowOff>3895</xdr:rowOff>
    </xdr:to>
    <xdr:pic>
      <xdr:nvPicPr>
        <xdr:cNvPr id="3" name="Image 2">
          <a:extLst>
            <a:ext uri="{FF2B5EF4-FFF2-40B4-BE49-F238E27FC236}">
              <a16:creationId xmlns:a16="http://schemas.microsoft.com/office/drawing/2014/main" id="{6B0DF119-C7F2-4610-8956-B0120F5E8DA5}"/>
            </a:ext>
          </a:extLst>
        </xdr:cNvPr>
        <xdr:cNvPicPr>
          <a:picLocks noChangeAspect="1"/>
        </xdr:cNvPicPr>
      </xdr:nvPicPr>
      <xdr:blipFill rotWithShape="1">
        <a:blip xmlns:r="http://schemas.openxmlformats.org/officeDocument/2006/relationships" r:embed="rId1"/>
        <a:srcRect l="7342" t="32309" r="10256" b="27140"/>
        <a:stretch/>
      </xdr:blipFill>
      <xdr:spPr>
        <a:xfrm>
          <a:off x="502920" y="274906"/>
          <a:ext cx="2669928" cy="932949"/>
        </a:xfrm>
        <a:prstGeom prst="rect">
          <a:avLst/>
        </a:prstGeom>
      </xdr:spPr>
    </xdr:pic>
    <xdr:clientData/>
  </xdr:twoCellAnchor>
  <xdr:twoCellAnchor editAs="oneCell">
    <xdr:from>
      <xdr:col>25</xdr:col>
      <xdr:colOff>433754</xdr:colOff>
      <xdr:row>1</xdr:row>
      <xdr:rowOff>35169</xdr:rowOff>
    </xdr:from>
    <xdr:to>
      <xdr:col>28</xdr:col>
      <xdr:colOff>644766</xdr:colOff>
      <xdr:row>2</xdr:row>
      <xdr:rowOff>15618</xdr:rowOff>
    </xdr:to>
    <xdr:pic>
      <xdr:nvPicPr>
        <xdr:cNvPr id="4" name="Image 3">
          <a:extLst>
            <a:ext uri="{FF2B5EF4-FFF2-40B4-BE49-F238E27FC236}">
              <a16:creationId xmlns:a16="http://schemas.microsoft.com/office/drawing/2014/main" id="{DA7BF944-8D0B-4E7A-9B03-2DF6970E9AF5}"/>
            </a:ext>
          </a:extLst>
        </xdr:cNvPr>
        <xdr:cNvPicPr>
          <a:picLocks noChangeAspect="1"/>
        </xdr:cNvPicPr>
      </xdr:nvPicPr>
      <xdr:blipFill rotWithShape="1">
        <a:blip xmlns:r="http://schemas.openxmlformats.org/officeDocument/2006/relationships" r:embed="rId1"/>
        <a:srcRect l="7342" t="32309" r="10256" b="27140"/>
        <a:stretch/>
      </xdr:blipFill>
      <xdr:spPr>
        <a:xfrm>
          <a:off x="25497692" y="281354"/>
          <a:ext cx="2672859" cy="930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187570</xdr:colOff>
      <xdr:row>193</xdr:row>
      <xdr:rowOff>86949</xdr:rowOff>
    </xdr:from>
    <xdr:to>
      <xdr:col>29</xdr:col>
      <xdr:colOff>234462</xdr:colOff>
      <xdr:row>224</xdr:row>
      <xdr:rowOff>199293</xdr:rowOff>
    </xdr:to>
    <xdr:sp macro="" textlink="">
      <xdr:nvSpPr>
        <xdr:cNvPr id="2" name="ZoneTexte 1">
          <a:extLst>
            <a:ext uri="{FF2B5EF4-FFF2-40B4-BE49-F238E27FC236}">
              <a16:creationId xmlns:a16="http://schemas.microsoft.com/office/drawing/2014/main" id="{4D1783BE-FF79-4577-BC8D-85A3F7540771}"/>
            </a:ext>
          </a:extLst>
        </xdr:cNvPr>
        <xdr:cNvSpPr txBox="1"/>
      </xdr:nvSpPr>
      <xdr:spPr>
        <a:xfrm>
          <a:off x="16486750" y="38019309"/>
          <a:ext cx="8908952" cy="5873064"/>
        </a:xfrm>
        <a:prstGeom prst="rect">
          <a:avLst/>
        </a:prstGeom>
        <a:gradFill flip="none" rotWithShape="1">
          <a:gsLst>
            <a:gs pos="0">
              <a:srgbClr val="FFFFCC">
                <a:shade val="30000"/>
                <a:satMod val="115000"/>
              </a:srgbClr>
            </a:gs>
            <a:gs pos="50000">
              <a:srgbClr val="FFFFCC">
                <a:shade val="67500"/>
                <a:satMod val="115000"/>
              </a:srgbClr>
            </a:gs>
            <a:gs pos="100000">
              <a:srgbClr val="FFFFCC">
                <a:shade val="100000"/>
                <a:satMod val="115000"/>
              </a:srgbClr>
            </a:gs>
          </a:gsLst>
          <a:path path="circle">
            <a:fillToRect l="100000" b="100000"/>
          </a:path>
          <a:tileRect t="-100000" r="-100000"/>
        </a:gradFill>
        <a:ln w="12700" cmpd="sng">
          <a:solidFill>
            <a:schemeClr val="lt1">
              <a:shade val="50000"/>
            </a:schemeClr>
          </a:solidFill>
        </a:ln>
        <a:effectLst>
          <a:glow rad="228600">
            <a:srgbClr val="99FF99">
              <a:alpha val="40000"/>
            </a:srgb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r-FR" sz="1200">
            <a:solidFill>
              <a:srgbClr val="0000FF"/>
            </a:solidFill>
            <a:latin typeface="Comic Sans MS" pitchFamily="66" charset="0"/>
          </a:endParaRPr>
        </a:p>
        <a:p>
          <a:pPr algn="ctr"/>
          <a:r>
            <a:rPr lang="fr-FR" sz="1800">
              <a:solidFill>
                <a:srgbClr val="FF0000"/>
              </a:solidFill>
              <a:latin typeface="Comic Sans MS" pitchFamily="66" charset="0"/>
            </a:rPr>
            <a:t>Rappel du règlement du Championnat Grand</a:t>
          </a:r>
          <a:r>
            <a:rPr lang="fr-FR" sz="1800" baseline="0">
              <a:solidFill>
                <a:srgbClr val="FF0000"/>
              </a:solidFill>
              <a:latin typeface="Comic Sans MS" pitchFamily="66" charset="0"/>
            </a:rPr>
            <a:t> Est 2019</a:t>
          </a:r>
          <a:endParaRPr lang="fr-FR" sz="1400">
            <a:solidFill>
              <a:srgbClr val="FF0000"/>
            </a:solidFill>
            <a:latin typeface="Comic Sans MS" pitchFamily="66" charset="0"/>
          </a:endParaRPr>
        </a:p>
        <a:p>
          <a:pPr algn="ctr"/>
          <a:endParaRPr lang="fr-FR" sz="1200">
            <a:solidFill>
              <a:srgbClr val="0000FF"/>
            </a:solidFill>
            <a:latin typeface="Comic Sans MS" pitchFamily="66" charset="0"/>
          </a:endParaRPr>
        </a:p>
        <a:p>
          <a:r>
            <a:rPr lang="fr-FR" sz="1400" u="sng">
              <a:solidFill>
                <a:srgbClr val="FF0000"/>
              </a:solidFill>
              <a:latin typeface="Comic Sans MS" pitchFamily="66" charset="0"/>
            </a:rPr>
            <a:t>Article 4 :</a:t>
          </a:r>
          <a:r>
            <a:rPr lang="fr-FR" sz="1400" u="none" baseline="0">
              <a:solidFill>
                <a:srgbClr val="FF0000"/>
              </a:solidFill>
              <a:latin typeface="Comic Sans MS" pitchFamily="66" charset="0"/>
            </a:rPr>
            <a:t> </a:t>
          </a:r>
          <a:r>
            <a:rPr lang="fr-FR" sz="1400">
              <a:solidFill>
                <a:srgbClr val="0000FF"/>
              </a:solidFill>
              <a:latin typeface="Comic Sans MS" pitchFamily="66" charset="0"/>
            </a:rPr>
            <a:t>Le championnat Grand</a:t>
          </a:r>
          <a:r>
            <a:rPr lang="fr-FR" sz="1400" baseline="0">
              <a:solidFill>
                <a:srgbClr val="0000FF"/>
              </a:solidFill>
              <a:latin typeface="Comic Sans MS" pitchFamily="66" charset="0"/>
            </a:rPr>
            <a:t> Est</a:t>
          </a:r>
          <a:r>
            <a:rPr lang="fr-FR" sz="1400">
              <a:solidFill>
                <a:srgbClr val="0000FF"/>
              </a:solidFill>
              <a:latin typeface="Comic Sans MS" pitchFamily="66" charset="0"/>
            </a:rPr>
            <a:t> se déroulera sur la totalité des épreuves </a:t>
          </a:r>
        </a:p>
        <a:p>
          <a:endParaRPr lang="fr-FR" sz="1400">
            <a:solidFill>
              <a:srgbClr val="0000FF"/>
            </a:solidFill>
            <a:latin typeface="Comic Sans MS" pitchFamily="66" charset="0"/>
          </a:endParaRPr>
        </a:p>
        <a:p>
          <a:r>
            <a:rPr lang="fr-FR" sz="1400" u="sng">
              <a:solidFill>
                <a:srgbClr val="FF0000"/>
              </a:solidFill>
              <a:latin typeface="Comic Sans MS" pitchFamily="66" charset="0"/>
            </a:rPr>
            <a:t>Article</a:t>
          </a:r>
          <a:r>
            <a:rPr lang="fr-FR" sz="1400" u="sng" baseline="0">
              <a:solidFill>
                <a:srgbClr val="FF0000"/>
              </a:solidFill>
              <a:latin typeface="Comic Sans MS" pitchFamily="66" charset="0"/>
            </a:rPr>
            <a:t> 6 :</a:t>
          </a:r>
          <a:r>
            <a:rPr lang="fr-FR" sz="1400" u="none" baseline="0">
              <a:solidFill>
                <a:srgbClr val="FF0000"/>
              </a:solidFill>
              <a:latin typeface="Comic Sans MS" pitchFamily="66" charset="0"/>
            </a:rPr>
            <a:t> </a:t>
          </a:r>
          <a:r>
            <a:rPr lang="fr-FR" sz="1400" baseline="0">
              <a:solidFill>
                <a:srgbClr val="0000FF"/>
              </a:solidFill>
              <a:latin typeface="Comic Sans MS" pitchFamily="66" charset="0"/>
            </a:rPr>
            <a:t>Les pilotes ex-æquo seront départagés sur le plus grand nombres d'épreuves ou il auront marqués des points, ensuite les pilotes seront départagés par le nombre de première place puis de deuxième place etc…</a:t>
          </a:r>
        </a:p>
        <a:p>
          <a:endParaRPr lang="fr-FR" sz="1400">
            <a:solidFill>
              <a:srgbClr val="0000FF"/>
            </a:solidFill>
            <a:latin typeface="Comic Sans MS" pitchFamily="66" charset="0"/>
          </a:endParaRPr>
        </a:p>
        <a:p>
          <a:r>
            <a:rPr lang="fr-FR" sz="1400" u="sng" baseline="0">
              <a:solidFill>
                <a:srgbClr val="FF0000"/>
              </a:solidFill>
              <a:latin typeface="Comic Sans MS" pitchFamily="66" charset="0"/>
            </a:rPr>
            <a:t>Article 7 :</a:t>
          </a:r>
          <a:r>
            <a:rPr lang="fr-FR" sz="1400" u="none" baseline="0">
              <a:solidFill>
                <a:srgbClr val="FF0000"/>
              </a:solidFill>
              <a:latin typeface="Comic Sans MS" pitchFamily="66" charset="0"/>
            </a:rPr>
            <a:t> </a:t>
          </a:r>
          <a:r>
            <a:rPr lang="fr-FR" sz="1400" baseline="0">
              <a:solidFill>
                <a:srgbClr val="0000FF"/>
              </a:solidFill>
              <a:latin typeface="Comic Sans MS" pitchFamily="66" charset="0"/>
            </a:rPr>
            <a:t>La catégorie choisie lors de la première épreuve du championnat sera celle retenue pour le classement de la saison (sauf avis de la commission après demande écrite du pilote au Président. Celle-ci devra être faite avant la course suivante).</a:t>
          </a:r>
        </a:p>
        <a:p>
          <a:endParaRPr lang="fr-FR" sz="1400" baseline="0">
            <a:solidFill>
              <a:srgbClr val="0000FF"/>
            </a:solidFill>
            <a:latin typeface="Comic Sans MS" pitchFamily="66"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1400" u="sng" baseline="0">
              <a:solidFill>
                <a:srgbClr val="FF0000"/>
              </a:solidFill>
              <a:latin typeface="Comic Sans MS" pitchFamily="66" charset="0"/>
              <a:ea typeface="+mn-ea"/>
              <a:cs typeface="+mn-cs"/>
            </a:rPr>
            <a:t>Article 12bis </a:t>
          </a:r>
          <a:r>
            <a:rPr lang="fr-FR" sz="1400" u="none" baseline="0">
              <a:solidFill>
                <a:srgbClr val="FF0000"/>
              </a:solidFill>
              <a:latin typeface="Comic Sans MS" pitchFamily="66" charset="0"/>
              <a:ea typeface="+mn-ea"/>
              <a:cs typeface="+mn-cs"/>
            </a:rPr>
            <a:t>: </a:t>
          </a:r>
          <a:r>
            <a:rPr lang="fr-FR" sz="1400" u="none" baseline="0">
              <a:solidFill>
                <a:srgbClr val="0000FF"/>
              </a:solidFill>
              <a:latin typeface="Comic Sans MS" pitchFamily="66" charset="0"/>
              <a:ea typeface="+mn-ea"/>
              <a:cs typeface="+mn-cs"/>
            </a:rPr>
            <a:t>La présence des 3 premiers pilotes de chaque catégorie est obligatoire à la remise des prix de chaque épreuve</a:t>
          </a:r>
          <a:r>
            <a:rPr lang="fr-FR" sz="1400" baseline="0">
              <a:solidFill>
                <a:srgbClr val="0000FF"/>
              </a:solidFill>
              <a:latin typeface="Comic Sans MS" pitchFamily="66" charset="0"/>
              <a:ea typeface="+mn-ea"/>
              <a:cs typeface="+mn-cs"/>
            </a:rPr>
            <a:t>. En cas d'absence le pilote ne pourra pretendre à marquer des points au Championnat Grand Est pour cette épreuve.</a:t>
          </a:r>
        </a:p>
        <a:p>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rgbClr val="0000FF"/>
              </a:solidFill>
              <a:latin typeface="Comic Sans MS" pitchFamily="66" charset="0"/>
              <a:ea typeface="+mn-ea"/>
              <a:cs typeface="+mn-cs"/>
            </a:rPr>
            <a:t>La remise des prix doit avoir lieu au maximum 1 heure après l’arrivée du dernier pilote.</a:t>
          </a:r>
        </a:p>
        <a:p>
          <a:endParaRPr lang="fr-FR" sz="1400" baseline="0">
            <a:solidFill>
              <a:srgbClr val="0000FF"/>
            </a:solidFill>
            <a:latin typeface="Comic Sans MS" pitchFamily="66" charset="0"/>
          </a:endParaRPr>
        </a:p>
        <a:p>
          <a:endParaRPr lang="fr-FR" sz="1400" baseline="0">
            <a:solidFill>
              <a:srgbClr val="0000FF"/>
            </a:solidFill>
            <a:latin typeface="Comic Sans MS" pitchFamily="66" charset="0"/>
          </a:endParaRPr>
        </a:p>
        <a:p>
          <a:endParaRPr lang="fr-FR" sz="1400" baseline="0">
            <a:solidFill>
              <a:srgbClr val="0000FF"/>
            </a:solidFill>
            <a:latin typeface="Comic Sans MS" pitchFamily="66" charset="0"/>
          </a:endParaRPr>
        </a:p>
        <a:p>
          <a:endParaRPr lang="fr-FR" sz="1400">
            <a:solidFill>
              <a:srgbClr val="0000FF"/>
            </a:solidFill>
            <a:latin typeface="Comic Sans MS" pitchFamily="66" charset="0"/>
          </a:endParaRPr>
        </a:p>
      </xdr:txBody>
    </xdr:sp>
    <xdr:clientData/>
  </xdr:twoCellAnchor>
  <xdr:twoCellAnchor editAs="oneCell">
    <xdr:from>
      <xdr:col>1</xdr:col>
      <xdr:colOff>93787</xdr:colOff>
      <xdr:row>1</xdr:row>
      <xdr:rowOff>23446</xdr:rowOff>
    </xdr:from>
    <xdr:to>
      <xdr:col>4</xdr:col>
      <xdr:colOff>363415</xdr:colOff>
      <xdr:row>2</xdr:row>
      <xdr:rowOff>3895</xdr:rowOff>
    </xdr:to>
    <xdr:pic>
      <xdr:nvPicPr>
        <xdr:cNvPr id="3" name="Image 2">
          <a:extLst>
            <a:ext uri="{FF2B5EF4-FFF2-40B4-BE49-F238E27FC236}">
              <a16:creationId xmlns:a16="http://schemas.microsoft.com/office/drawing/2014/main" id="{5AA8B8F7-D084-4CB5-B267-FFBDB8E6C630}"/>
            </a:ext>
          </a:extLst>
        </xdr:cNvPr>
        <xdr:cNvPicPr>
          <a:picLocks noChangeAspect="1"/>
        </xdr:cNvPicPr>
      </xdr:nvPicPr>
      <xdr:blipFill rotWithShape="1">
        <a:blip xmlns:r="http://schemas.openxmlformats.org/officeDocument/2006/relationships" r:embed="rId1"/>
        <a:srcRect l="7342" t="32309" r="10256" b="27140"/>
        <a:stretch/>
      </xdr:blipFill>
      <xdr:spPr>
        <a:xfrm>
          <a:off x="596707" y="274906"/>
          <a:ext cx="2669928" cy="932949"/>
        </a:xfrm>
        <a:prstGeom prst="rect">
          <a:avLst/>
        </a:prstGeom>
      </xdr:spPr>
    </xdr:pic>
    <xdr:clientData/>
  </xdr:twoCellAnchor>
  <xdr:twoCellAnchor editAs="oneCell">
    <xdr:from>
      <xdr:col>19</xdr:col>
      <xdr:colOff>386861</xdr:colOff>
      <xdr:row>1</xdr:row>
      <xdr:rowOff>46892</xdr:rowOff>
    </xdr:from>
    <xdr:to>
      <xdr:col>22</xdr:col>
      <xdr:colOff>550981</xdr:colOff>
      <xdr:row>2</xdr:row>
      <xdr:rowOff>27341</xdr:rowOff>
    </xdr:to>
    <xdr:pic>
      <xdr:nvPicPr>
        <xdr:cNvPr id="4" name="Image 3">
          <a:extLst>
            <a:ext uri="{FF2B5EF4-FFF2-40B4-BE49-F238E27FC236}">
              <a16:creationId xmlns:a16="http://schemas.microsoft.com/office/drawing/2014/main" id="{585B26AD-4263-41D0-BA20-EE566AFD5243}"/>
            </a:ext>
          </a:extLst>
        </xdr:cNvPr>
        <xdr:cNvPicPr>
          <a:picLocks noChangeAspect="1"/>
        </xdr:cNvPicPr>
      </xdr:nvPicPr>
      <xdr:blipFill rotWithShape="1">
        <a:blip xmlns:r="http://schemas.openxmlformats.org/officeDocument/2006/relationships" r:embed="rId1"/>
        <a:srcRect l="7342" t="32309" r="10256" b="27140"/>
        <a:stretch/>
      </xdr:blipFill>
      <xdr:spPr>
        <a:xfrm>
          <a:off x="17554721" y="298352"/>
          <a:ext cx="2671101" cy="93294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9900"/>
        </a:solidFill>
        <a:ln>
          <a:noFill/>
        </a:ln>
      </a:spPr>
      <a:bodyPr vertOverflow="clip" rtlCol="0" anchor="ctr"/>
      <a:lstStyle>
        <a:defPPr algn="ctr">
          <a:defRPr sz="1100"/>
        </a:defPPr>
      </a:lstStyle>
      <a:style>
        <a:lnRef idx="2">
          <a:schemeClr val="accent2">
            <a:shade val="50000"/>
          </a:schemeClr>
        </a:lnRef>
        <a:fillRef idx="1">
          <a:schemeClr val="accent2"/>
        </a:fillRef>
        <a:effectRef idx="0">
          <a:schemeClr val="accent2"/>
        </a:effectRef>
        <a:fontRef idx="minor">
          <a:schemeClr val="lt1"/>
        </a:fontRef>
      </a:style>
    </a:spDef>
    <a:txDef>
      <a:spPr>
        <a:solidFill>
          <a:srgbClr val="FFFFCC"/>
        </a:solidFill>
        <a:ln w="9525" cmpd="sng">
          <a:solidFill>
            <a:schemeClr val="lt1">
              <a:shade val="50000"/>
            </a:schemeClr>
          </a:solidFill>
        </a:ln>
      </a:spPr>
      <a:bodyPr vertOverflow="clip" wrap="square" rtlCol="0" anchor="t"/>
      <a:lstStyle>
        <a:defPPr algn="ctr">
          <a:defRPr sz="1200">
            <a:solidFill>
              <a:srgbClr val="0000FF"/>
            </a:solidFill>
            <a:latin typeface="Comic Sans MS" pitchFamily="66"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U155"/>
  <sheetViews>
    <sheetView tabSelected="1" zoomScale="65" zoomScaleNormal="65" workbookViewId="0">
      <selection activeCell="C41" sqref="C41:D49"/>
    </sheetView>
  </sheetViews>
  <sheetFormatPr baseColWidth="10" defaultRowHeight="14.4" x14ac:dyDescent="0.3"/>
  <cols>
    <col min="1" max="1" width="7.33203125" style="56" customWidth="1"/>
    <col min="2" max="2" width="14.109375" style="56" customWidth="1"/>
    <col min="3" max="3" width="10.33203125" style="56" customWidth="1"/>
    <col min="4" max="4" width="10.5546875" style="56" customWidth="1"/>
    <col min="5" max="5" width="33.33203125" style="56" bestFit="1" customWidth="1"/>
    <col min="6" max="6" width="18.6640625" style="56" customWidth="1"/>
    <col min="7" max="7" width="24.44140625" style="56" customWidth="1"/>
    <col min="8" max="8" width="21.109375" style="56" customWidth="1"/>
    <col min="9" max="9" width="23" style="56" customWidth="1"/>
    <col min="10" max="10" width="17.21875" style="56" customWidth="1"/>
    <col min="11" max="11" width="10.88671875" style="56" customWidth="1"/>
    <col min="12" max="12" width="10.6640625" style="56" customWidth="1"/>
    <col min="13" max="13" width="12.6640625" style="56" customWidth="1"/>
    <col min="14" max="14" width="11.21875" style="56" customWidth="1"/>
    <col min="15" max="15" width="12.109375" style="56" customWidth="1"/>
    <col min="16" max="16" width="12.6640625" style="56" customWidth="1"/>
    <col min="17" max="17" width="11.5546875" style="56" customWidth="1"/>
    <col min="18" max="18" width="12.33203125" style="56" customWidth="1"/>
    <col min="19" max="19" width="12.6640625" style="56" customWidth="1"/>
    <col min="20" max="20" width="11.5546875" style="56" customWidth="1"/>
    <col min="21" max="21" width="10.6640625" style="56" customWidth="1"/>
    <col min="22" max="16384" width="11.5546875" style="56"/>
  </cols>
  <sheetData>
    <row r="1" spans="1:21" ht="19.95" customHeight="1" x14ac:dyDescent="0.3">
      <c r="A1" s="55"/>
      <c r="B1" s="55"/>
      <c r="C1" s="55"/>
      <c r="D1" s="55"/>
      <c r="E1" s="55"/>
      <c r="F1" s="55"/>
      <c r="G1" s="55"/>
      <c r="H1" s="55"/>
      <c r="I1" s="55"/>
      <c r="J1" s="55"/>
      <c r="K1" s="55"/>
      <c r="L1" s="55"/>
      <c r="M1" s="55"/>
      <c r="N1" s="55"/>
      <c r="O1" s="55"/>
      <c r="P1" s="55"/>
      <c r="Q1" s="55"/>
      <c r="R1" s="55"/>
      <c r="S1" s="55"/>
      <c r="T1" s="55"/>
      <c r="U1" s="55"/>
    </row>
    <row r="2" spans="1:21" ht="75" customHeight="1" x14ac:dyDescent="0.3">
      <c r="A2" s="55"/>
      <c r="B2" s="277" t="s">
        <v>686</v>
      </c>
      <c r="C2" s="278"/>
      <c r="D2" s="278"/>
      <c r="E2" s="278"/>
      <c r="F2" s="278"/>
      <c r="G2" s="278"/>
      <c r="H2" s="278"/>
      <c r="I2" s="278"/>
      <c r="J2" s="278"/>
      <c r="K2" s="278"/>
      <c r="L2" s="278"/>
      <c r="M2" s="278"/>
      <c r="N2" s="278"/>
      <c r="O2" s="278"/>
      <c r="P2" s="278"/>
      <c r="Q2" s="278"/>
      <c r="R2" s="278"/>
      <c r="S2" s="278"/>
      <c r="T2" s="279"/>
      <c r="U2" s="55"/>
    </row>
    <row r="3" spans="1:21" ht="19.8" customHeight="1" x14ac:dyDescent="0.3">
      <c r="A3" s="55"/>
      <c r="B3" s="55"/>
      <c r="C3" s="55"/>
      <c r="D3" s="55"/>
      <c r="E3" s="55"/>
      <c r="F3" s="55"/>
      <c r="G3" s="55"/>
      <c r="H3" s="55"/>
      <c r="I3" s="55"/>
      <c r="J3" s="55"/>
      <c r="K3" s="55"/>
      <c r="L3" s="55"/>
      <c r="M3" s="55"/>
      <c r="N3" s="55"/>
      <c r="O3" s="55"/>
      <c r="P3" s="55"/>
      <c r="Q3" s="55"/>
      <c r="R3" s="55"/>
      <c r="S3" s="55"/>
      <c r="T3" s="55"/>
      <c r="U3" s="55"/>
    </row>
    <row r="4" spans="1:21" ht="30" customHeight="1" x14ac:dyDescent="0.3">
      <c r="A4" s="55"/>
      <c r="B4" s="271" t="s">
        <v>67</v>
      </c>
      <c r="C4" s="272"/>
      <c r="D4" s="272"/>
      <c r="E4" s="272"/>
      <c r="F4" s="272"/>
      <c r="G4" s="272"/>
      <c r="H4" s="272"/>
      <c r="I4" s="272"/>
      <c r="J4" s="272"/>
      <c r="K4" s="273"/>
      <c r="L4" s="266" t="s">
        <v>679</v>
      </c>
      <c r="M4" s="231"/>
      <c r="N4" s="232"/>
      <c r="O4" s="266" t="s">
        <v>680</v>
      </c>
      <c r="P4" s="231"/>
      <c r="Q4" s="232"/>
      <c r="R4" s="266" t="s">
        <v>681</v>
      </c>
      <c r="S4" s="231"/>
      <c r="T4" s="232"/>
      <c r="U4" s="55"/>
    </row>
    <row r="5" spans="1:21" ht="30" customHeight="1" x14ac:dyDescent="0.3">
      <c r="A5" s="55"/>
      <c r="B5" s="274"/>
      <c r="C5" s="275"/>
      <c r="D5" s="275"/>
      <c r="E5" s="275"/>
      <c r="F5" s="275"/>
      <c r="G5" s="275"/>
      <c r="H5" s="275"/>
      <c r="I5" s="275"/>
      <c r="J5" s="275"/>
      <c r="K5" s="276"/>
      <c r="L5" s="57" t="s">
        <v>530</v>
      </c>
      <c r="M5" s="57" t="s">
        <v>531</v>
      </c>
      <c r="N5" s="57" t="s">
        <v>532</v>
      </c>
      <c r="O5" s="57" t="s">
        <v>530</v>
      </c>
      <c r="P5" s="57" t="s">
        <v>531</v>
      </c>
      <c r="Q5" s="57" t="s">
        <v>533</v>
      </c>
      <c r="R5" s="57" t="s">
        <v>530</v>
      </c>
      <c r="S5" s="57" t="s">
        <v>531</v>
      </c>
      <c r="T5" s="57" t="s">
        <v>533</v>
      </c>
      <c r="U5" s="55"/>
    </row>
    <row r="6" spans="1:21" ht="30" customHeight="1" x14ac:dyDescent="0.3">
      <c r="A6" s="55"/>
      <c r="B6" s="269" t="s">
        <v>76</v>
      </c>
      <c r="C6" s="260" t="s">
        <v>534</v>
      </c>
      <c r="D6" s="260" t="s">
        <v>552</v>
      </c>
      <c r="E6" s="262" t="s">
        <v>0</v>
      </c>
      <c r="F6" s="262" t="s">
        <v>1</v>
      </c>
      <c r="G6" s="262" t="s">
        <v>10</v>
      </c>
      <c r="H6" s="262" t="s">
        <v>83</v>
      </c>
      <c r="I6" s="262" t="s">
        <v>2</v>
      </c>
      <c r="J6" s="283" t="s">
        <v>180</v>
      </c>
      <c r="K6" s="262" t="s">
        <v>7</v>
      </c>
      <c r="L6" s="58">
        <v>10</v>
      </c>
      <c r="M6" s="58">
        <v>3</v>
      </c>
      <c r="N6" s="59">
        <f>IF(L6="","",AVERAGE(N8:N12)/(L6*M6))</f>
        <v>0.91333333333333333</v>
      </c>
      <c r="O6" s="58">
        <v>12</v>
      </c>
      <c r="P6" s="58">
        <v>3</v>
      </c>
      <c r="Q6" s="59">
        <f>IF(O6="","",AVERAGE(Q8:Q12)/(O6*P6))</f>
        <v>1.4351851851851851</v>
      </c>
      <c r="R6" s="58"/>
      <c r="S6" s="58"/>
      <c r="T6" s="59" t="str">
        <f>IF(R6="","",AVERAGE(T8:T12)/(R6*S6))</f>
        <v/>
      </c>
      <c r="U6" s="55"/>
    </row>
    <row r="7" spans="1:21" ht="19.95" customHeight="1" x14ac:dyDescent="0.35">
      <c r="A7" s="55"/>
      <c r="B7" s="270"/>
      <c r="C7" s="261"/>
      <c r="D7" s="261"/>
      <c r="E7" s="263"/>
      <c r="F7" s="263"/>
      <c r="G7" s="263"/>
      <c r="H7" s="263"/>
      <c r="I7" s="263"/>
      <c r="J7" s="284"/>
      <c r="K7" s="263"/>
      <c r="L7" s="60" t="s">
        <v>72</v>
      </c>
      <c r="M7" s="60" t="s">
        <v>73</v>
      </c>
      <c r="N7" s="60" t="s">
        <v>66</v>
      </c>
      <c r="O7" s="60" t="s">
        <v>72</v>
      </c>
      <c r="P7" s="60" t="s">
        <v>73</v>
      </c>
      <c r="Q7" s="60" t="s">
        <v>66</v>
      </c>
      <c r="R7" s="60" t="s">
        <v>72</v>
      </c>
      <c r="S7" s="60" t="s">
        <v>73</v>
      </c>
      <c r="T7" s="60" t="s">
        <v>66</v>
      </c>
      <c r="U7" s="55"/>
    </row>
    <row r="8" spans="1:21" ht="19.8" customHeight="1" x14ac:dyDescent="0.5">
      <c r="A8" s="55"/>
      <c r="B8" s="61">
        <v>1</v>
      </c>
      <c r="C8" s="62">
        <f>M8+P8+S8</f>
        <v>40</v>
      </c>
      <c r="D8" s="63">
        <f>M8+P8+S8</f>
        <v>40</v>
      </c>
      <c r="E8" s="152" t="s">
        <v>3</v>
      </c>
      <c r="F8" s="152" t="s">
        <v>4</v>
      </c>
      <c r="G8" s="152" t="s">
        <v>20</v>
      </c>
      <c r="H8" s="163" t="s">
        <v>560</v>
      </c>
      <c r="I8" s="152" t="s">
        <v>512</v>
      </c>
      <c r="J8" s="152">
        <v>1987</v>
      </c>
      <c r="K8" s="152" t="s">
        <v>8</v>
      </c>
      <c r="L8" s="64">
        <v>1</v>
      </c>
      <c r="M8" s="66">
        <f>IF(L8="",0,LOOKUP(L8,'Matrice classement'!$B$2:$C$19))</f>
        <v>20</v>
      </c>
      <c r="N8" s="65">
        <v>8</v>
      </c>
      <c r="O8" s="78">
        <v>1</v>
      </c>
      <c r="P8" s="66">
        <f>IF(O8="",0,LOOKUP(O8,'Matrice classement'!$B$2:$C$19))</f>
        <v>20</v>
      </c>
      <c r="Q8" s="65">
        <v>21</v>
      </c>
      <c r="R8" s="64"/>
      <c r="S8" s="66">
        <f>IF(R8="",0,LOOKUP(R8,'Matrice classement'!$B$2:$C$19))</f>
        <v>0</v>
      </c>
      <c r="T8" s="65"/>
      <c r="U8" s="55"/>
    </row>
    <row r="9" spans="1:21" ht="19.95" customHeight="1" x14ac:dyDescent="0.5">
      <c r="A9" s="55"/>
      <c r="B9" s="69">
        <v>2</v>
      </c>
      <c r="C9" s="70">
        <f>M9+P9+S9</f>
        <v>34</v>
      </c>
      <c r="D9" s="71">
        <f>M9+P9+S9</f>
        <v>34</v>
      </c>
      <c r="E9" s="72" t="s">
        <v>521</v>
      </c>
      <c r="F9" s="72" t="s">
        <v>522</v>
      </c>
      <c r="G9" s="72" t="s">
        <v>13</v>
      </c>
      <c r="H9" s="72" t="s">
        <v>560</v>
      </c>
      <c r="I9" s="72" t="s">
        <v>523</v>
      </c>
      <c r="J9" s="72">
        <v>2001</v>
      </c>
      <c r="K9" s="73" t="s">
        <v>8</v>
      </c>
      <c r="L9" s="3">
        <v>2</v>
      </c>
      <c r="M9" s="74">
        <f>IF(L9="",0,LOOKUP(L9,'Matrice classement'!$B$2:$C$19))</f>
        <v>17</v>
      </c>
      <c r="N9" s="1">
        <v>13</v>
      </c>
      <c r="O9" s="68">
        <v>2</v>
      </c>
      <c r="P9" s="74">
        <f>IF(O9="",0,LOOKUP(O9,'Matrice classement'!$B$2:$C$19))</f>
        <v>17</v>
      </c>
      <c r="Q9" s="75">
        <v>31</v>
      </c>
      <c r="R9" s="78"/>
      <c r="S9" s="74">
        <f>IF(R9="",0,LOOKUP(R9,'Matrice classement'!$B$2:$C$19))</f>
        <v>0</v>
      </c>
      <c r="T9" s="75"/>
      <c r="U9" s="55"/>
    </row>
    <row r="10" spans="1:21" ht="19.95" customHeight="1" x14ac:dyDescent="0.5">
      <c r="A10" s="55"/>
      <c r="B10" s="69">
        <v>3</v>
      </c>
      <c r="C10" s="70">
        <f>M10+P10+S10</f>
        <v>26</v>
      </c>
      <c r="D10" s="71">
        <f>M10+P10+S10</f>
        <v>26</v>
      </c>
      <c r="E10" s="72" t="s">
        <v>26</v>
      </c>
      <c r="F10" s="72" t="s">
        <v>58</v>
      </c>
      <c r="G10" s="72" t="s">
        <v>20</v>
      </c>
      <c r="H10" s="72" t="s">
        <v>560</v>
      </c>
      <c r="I10" s="72" t="s">
        <v>583</v>
      </c>
      <c r="J10" s="72">
        <v>2000</v>
      </c>
      <c r="K10" s="73" t="s">
        <v>8</v>
      </c>
      <c r="L10" s="68">
        <v>5</v>
      </c>
      <c r="M10" s="74">
        <f>IF(L10="",0,LOOKUP(L10,'Matrice classement'!$B$2:$C$19))</f>
        <v>11</v>
      </c>
      <c r="N10" s="75">
        <v>51</v>
      </c>
      <c r="O10" s="78">
        <v>3</v>
      </c>
      <c r="P10" s="74">
        <f>IF(O10="",0,LOOKUP(O10,'Matrice classement'!$B$2:$C$19))</f>
        <v>15</v>
      </c>
      <c r="Q10" s="75">
        <v>103</v>
      </c>
      <c r="R10" s="68"/>
      <c r="S10" s="74">
        <f>IF(R10="",0,LOOKUP(R10,'Matrice classement'!$B$2:$C$19))</f>
        <v>0</v>
      </c>
      <c r="T10" s="75"/>
      <c r="U10" s="55"/>
    </row>
    <row r="11" spans="1:21" ht="19.8" customHeight="1" x14ac:dyDescent="0.5">
      <c r="A11" s="55"/>
      <c r="B11" s="69">
        <v>4</v>
      </c>
      <c r="C11" s="70">
        <f>M11+P11+S11</f>
        <v>15</v>
      </c>
      <c r="D11" s="71">
        <f>M11+P11+S11</f>
        <v>15</v>
      </c>
      <c r="E11" s="69" t="s">
        <v>136</v>
      </c>
      <c r="F11" s="69" t="s">
        <v>5</v>
      </c>
      <c r="G11" s="2" t="s">
        <v>525</v>
      </c>
      <c r="H11" s="2" t="s">
        <v>560</v>
      </c>
      <c r="I11" s="2" t="s">
        <v>513</v>
      </c>
      <c r="J11" s="69">
        <v>1982</v>
      </c>
      <c r="K11" s="69" t="s">
        <v>8</v>
      </c>
      <c r="L11" s="68">
        <v>3</v>
      </c>
      <c r="M11" s="74">
        <f>IF(L11="",0,LOOKUP(L11,'Matrice classement'!$B$2:$C$19))</f>
        <v>15</v>
      </c>
      <c r="N11" s="75">
        <v>27</v>
      </c>
      <c r="O11" s="78" t="s">
        <v>267</v>
      </c>
      <c r="P11" s="74">
        <f>IF(O11="",0,LOOKUP(O11,'Matrice classement'!$B$2:$C$19))</f>
        <v>0</v>
      </c>
      <c r="Q11" s="1" t="s">
        <v>267</v>
      </c>
      <c r="R11" s="68"/>
      <c r="S11" s="74">
        <f>IF(R11="",0,LOOKUP(R11,'Matrice classement'!$B$2:$C$19))</f>
        <v>0</v>
      </c>
      <c r="T11" s="75"/>
      <c r="U11" s="55"/>
    </row>
    <row r="12" spans="1:21" ht="19.8" customHeight="1" x14ac:dyDescent="0.5">
      <c r="A12" s="55"/>
      <c r="B12" s="69">
        <v>5</v>
      </c>
      <c r="C12" s="70">
        <f>M12+P12+S12</f>
        <v>13</v>
      </c>
      <c r="D12" s="71">
        <f>M12+P12+S12</f>
        <v>13</v>
      </c>
      <c r="E12" s="139" t="s">
        <v>85</v>
      </c>
      <c r="F12" s="139" t="s">
        <v>446</v>
      </c>
      <c r="G12" s="139" t="s">
        <v>13</v>
      </c>
      <c r="H12" s="139" t="s">
        <v>560</v>
      </c>
      <c r="I12" s="139" t="s">
        <v>576</v>
      </c>
      <c r="J12" s="139">
        <v>1996</v>
      </c>
      <c r="K12" s="139" t="s">
        <v>8</v>
      </c>
      <c r="L12" s="3">
        <v>4</v>
      </c>
      <c r="M12" s="74">
        <f>IF(L12="",0,LOOKUP(L12,'Matrice classement'!$B$2:$C$19))</f>
        <v>13</v>
      </c>
      <c r="N12" s="1">
        <v>38</v>
      </c>
      <c r="O12" s="3" t="s">
        <v>267</v>
      </c>
      <c r="P12" s="74">
        <f>IF(O12="",0,LOOKUP(O12,'Matrice classement'!$B$2:$C$19))</f>
        <v>0</v>
      </c>
      <c r="Q12" s="1" t="s">
        <v>267</v>
      </c>
      <c r="R12" s="78"/>
      <c r="S12" s="74">
        <f>IF(R12="",0,LOOKUP(R12,'Matrice classement'!$B$2:$C$19))</f>
        <v>0</v>
      </c>
      <c r="T12" s="75"/>
      <c r="U12" s="55"/>
    </row>
    <row r="13" spans="1:21" ht="19.8" customHeight="1" x14ac:dyDescent="0.3">
      <c r="A13" s="55"/>
      <c r="B13" s="55"/>
      <c r="C13" s="55"/>
      <c r="D13" s="55"/>
      <c r="E13" s="55"/>
      <c r="F13" s="55"/>
      <c r="G13" s="55"/>
      <c r="H13" s="55"/>
      <c r="I13" s="55"/>
      <c r="J13" s="55"/>
      <c r="K13" s="55"/>
      <c r="L13" s="55"/>
      <c r="M13" s="55"/>
      <c r="N13" s="55"/>
      <c r="O13" s="55"/>
      <c r="P13" s="55"/>
      <c r="Q13" s="55"/>
      <c r="R13" s="55"/>
      <c r="S13" s="55"/>
      <c r="T13" s="55"/>
      <c r="U13" s="55"/>
    </row>
    <row r="14" spans="1:21" ht="30" customHeight="1" x14ac:dyDescent="0.3">
      <c r="A14" s="55"/>
      <c r="B14" s="271" t="s">
        <v>559</v>
      </c>
      <c r="C14" s="272"/>
      <c r="D14" s="272"/>
      <c r="E14" s="272"/>
      <c r="F14" s="272"/>
      <c r="G14" s="272"/>
      <c r="H14" s="272"/>
      <c r="I14" s="272"/>
      <c r="J14" s="272"/>
      <c r="K14" s="273"/>
      <c r="L14" s="266" t="s">
        <v>679</v>
      </c>
      <c r="M14" s="231"/>
      <c r="N14" s="232"/>
      <c r="O14" s="266" t="s">
        <v>680</v>
      </c>
      <c r="P14" s="231"/>
      <c r="Q14" s="232"/>
      <c r="R14" s="266" t="s">
        <v>681</v>
      </c>
      <c r="S14" s="231"/>
      <c r="T14" s="232"/>
      <c r="U14" s="55"/>
    </row>
    <row r="15" spans="1:21" ht="30" customHeight="1" x14ac:dyDescent="0.3">
      <c r="A15" s="55"/>
      <c r="B15" s="274"/>
      <c r="C15" s="275"/>
      <c r="D15" s="275"/>
      <c r="E15" s="275"/>
      <c r="F15" s="275"/>
      <c r="G15" s="275"/>
      <c r="H15" s="275"/>
      <c r="I15" s="275"/>
      <c r="J15" s="275"/>
      <c r="K15" s="276"/>
      <c r="L15" s="57" t="s">
        <v>530</v>
      </c>
      <c r="M15" s="57" t="s">
        <v>531</v>
      </c>
      <c r="N15" s="57" t="s">
        <v>532</v>
      </c>
      <c r="O15" s="57" t="s">
        <v>530</v>
      </c>
      <c r="P15" s="57" t="s">
        <v>531</v>
      </c>
      <c r="Q15" s="57" t="s">
        <v>533</v>
      </c>
      <c r="R15" s="57" t="s">
        <v>530</v>
      </c>
      <c r="S15" s="57" t="s">
        <v>531</v>
      </c>
      <c r="T15" s="57" t="s">
        <v>533</v>
      </c>
      <c r="U15" s="55"/>
    </row>
    <row r="16" spans="1:21" ht="30" customHeight="1" x14ac:dyDescent="0.3">
      <c r="A16" s="55"/>
      <c r="B16" s="269" t="s">
        <v>76</v>
      </c>
      <c r="C16" s="260" t="s">
        <v>534</v>
      </c>
      <c r="D16" s="260" t="s">
        <v>552</v>
      </c>
      <c r="E16" s="262" t="s">
        <v>0</v>
      </c>
      <c r="F16" s="262" t="s">
        <v>1</v>
      </c>
      <c r="G16" s="262" t="s">
        <v>10</v>
      </c>
      <c r="H16" s="262" t="s">
        <v>83</v>
      </c>
      <c r="I16" s="262" t="s">
        <v>2</v>
      </c>
      <c r="J16" s="283" t="s">
        <v>180</v>
      </c>
      <c r="K16" s="262" t="s">
        <v>7</v>
      </c>
      <c r="L16" s="58">
        <v>10</v>
      </c>
      <c r="M16" s="58">
        <v>3</v>
      </c>
      <c r="N16" s="59">
        <f>IF(L16="","",AVERAGE(N18:N20)/(L16*M16))</f>
        <v>1.8</v>
      </c>
      <c r="O16" s="58">
        <v>12</v>
      </c>
      <c r="P16" s="58">
        <v>3</v>
      </c>
      <c r="Q16" s="59">
        <f>IF(O16="","",AVERAGE(Q18:Q20)/(O16*P16))</f>
        <v>1.7962962962962965</v>
      </c>
      <c r="R16" s="58"/>
      <c r="S16" s="58"/>
      <c r="T16" s="59" t="str">
        <f>IF(R16="","",AVERAGE(T20:T20)/(R16*S16))</f>
        <v/>
      </c>
      <c r="U16" s="55"/>
    </row>
    <row r="17" spans="1:21" ht="15.6" x14ac:dyDescent="0.35">
      <c r="A17" s="55"/>
      <c r="B17" s="270"/>
      <c r="C17" s="261"/>
      <c r="D17" s="261"/>
      <c r="E17" s="263"/>
      <c r="F17" s="263"/>
      <c r="G17" s="263"/>
      <c r="H17" s="263"/>
      <c r="I17" s="263"/>
      <c r="J17" s="284"/>
      <c r="K17" s="263"/>
      <c r="L17" s="60" t="s">
        <v>72</v>
      </c>
      <c r="M17" s="60" t="s">
        <v>73</v>
      </c>
      <c r="N17" s="60" t="s">
        <v>66</v>
      </c>
      <c r="O17" s="60" t="s">
        <v>72</v>
      </c>
      <c r="P17" s="60" t="s">
        <v>73</v>
      </c>
      <c r="Q17" s="60" t="s">
        <v>66</v>
      </c>
      <c r="R17" s="60" t="s">
        <v>72</v>
      </c>
      <c r="S17" s="60" t="s">
        <v>73</v>
      </c>
      <c r="T17" s="60" t="s">
        <v>66</v>
      </c>
      <c r="U17" s="55"/>
    </row>
    <row r="18" spans="1:21" ht="19.95" customHeight="1" x14ac:dyDescent="0.5">
      <c r="A18" s="55"/>
      <c r="B18" s="61">
        <v>1</v>
      </c>
      <c r="C18" s="162">
        <f>M18+P18+S18</f>
        <v>37</v>
      </c>
      <c r="D18" s="151">
        <f>M18+P18++S18</f>
        <v>37</v>
      </c>
      <c r="E18" s="164" t="s">
        <v>26</v>
      </c>
      <c r="F18" s="164" t="s">
        <v>114</v>
      </c>
      <c r="G18" s="164" t="s">
        <v>20</v>
      </c>
      <c r="H18" s="164" t="s">
        <v>560</v>
      </c>
      <c r="I18" s="164" t="s">
        <v>612</v>
      </c>
      <c r="J18" s="164">
        <v>2002</v>
      </c>
      <c r="K18" s="165" t="s">
        <v>445</v>
      </c>
      <c r="L18" s="64">
        <v>1</v>
      </c>
      <c r="M18" s="66">
        <f>IF(L18="",0,LOOKUP(L18,'Matrice classement'!$B$2:$C$19))</f>
        <v>20</v>
      </c>
      <c r="N18" s="65">
        <v>45</v>
      </c>
      <c r="O18" s="64">
        <v>2</v>
      </c>
      <c r="P18" s="66">
        <f>IF(O18="",0,LOOKUP(O18,'Matrice classement'!$B$2:$C$19))</f>
        <v>17</v>
      </c>
      <c r="Q18" s="65">
        <v>68</v>
      </c>
      <c r="R18" s="64"/>
      <c r="S18" s="66">
        <f>IF(R18="",0,LOOKUP(R18,'Matrice classement'!$B$2:$C$19))</f>
        <v>0</v>
      </c>
      <c r="T18" s="65"/>
      <c r="U18" s="55"/>
    </row>
    <row r="19" spans="1:21" ht="19.95" customHeight="1" x14ac:dyDescent="0.5">
      <c r="A19" s="55"/>
      <c r="B19" s="69">
        <v>2</v>
      </c>
      <c r="C19" s="70">
        <f>M19+P19+S19</f>
        <v>32</v>
      </c>
      <c r="D19" s="71">
        <f>M19+P19++S19</f>
        <v>32</v>
      </c>
      <c r="E19" s="2" t="s">
        <v>21</v>
      </c>
      <c r="F19" s="2" t="s">
        <v>276</v>
      </c>
      <c r="G19" s="72" t="s">
        <v>23</v>
      </c>
      <c r="H19" s="2" t="s">
        <v>560</v>
      </c>
      <c r="I19" s="2" t="s">
        <v>514</v>
      </c>
      <c r="J19" s="69">
        <v>1989</v>
      </c>
      <c r="K19" s="3" t="s">
        <v>445</v>
      </c>
      <c r="L19" s="68">
        <v>2</v>
      </c>
      <c r="M19" s="74">
        <f>IF(L19="",0,LOOKUP(L19,'Matrice classement'!$B$2:$C$19))</f>
        <v>17</v>
      </c>
      <c r="N19" s="75">
        <v>63</v>
      </c>
      <c r="O19" s="68">
        <v>3</v>
      </c>
      <c r="P19" s="74">
        <f>IF(O19="",0,LOOKUP(O19,'Matrice classement'!$B$2:$C$19))</f>
        <v>15</v>
      </c>
      <c r="Q19" s="75">
        <v>82</v>
      </c>
      <c r="R19" s="3"/>
      <c r="S19" s="74">
        <f>IF(R19="",0,LOOKUP(R19,'Matrice classement'!$B$2:$C$19))</f>
        <v>0</v>
      </c>
      <c r="T19" s="75"/>
      <c r="U19" s="55"/>
    </row>
    <row r="20" spans="1:21" ht="19.95" customHeight="1" x14ac:dyDescent="0.5">
      <c r="A20" s="55"/>
      <c r="B20" s="69">
        <v>3</v>
      </c>
      <c r="C20" s="70">
        <f>M20+P20+S20</f>
        <v>20</v>
      </c>
      <c r="D20" s="71">
        <f>M20+P20++S20</f>
        <v>20</v>
      </c>
      <c r="E20" s="2" t="s">
        <v>53</v>
      </c>
      <c r="F20" s="2" t="s">
        <v>54</v>
      </c>
      <c r="G20" s="72" t="s">
        <v>524</v>
      </c>
      <c r="H20" s="2" t="s">
        <v>560</v>
      </c>
      <c r="I20" s="2" t="s">
        <v>537</v>
      </c>
      <c r="J20" s="69">
        <v>1996</v>
      </c>
      <c r="K20" s="3" t="s">
        <v>445</v>
      </c>
      <c r="L20" s="3" t="s">
        <v>267</v>
      </c>
      <c r="M20" s="74">
        <f>IF(L20="",0,LOOKUP(L20,'Matrice classement'!$B$2:$C$19))</f>
        <v>0</v>
      </c>
      <c r="N20" s="1" t="s">
        <v>267</v>
      </c>
      <c r="O20" s="68">
        <v>1</v>
      </c>
      <c r="P20" s="74">
        <f>IF(O20="",0,LOOKUP(O20,'Matrice classement'!$B$2:$C$19))</f>
        <v>20</v>
      </c>
      <c r="Q20" s="75">
        <v>44</v>
      </c>
      <c r="R20" s="3"/>
      <c r="S20" s="74">
        <f>IF(R20="",0,LOOKUP(R20,'Matrice classement'!$B$2:$C$19))</f>
        <v>0</v>
      </c>
      <c r="T20" s="75"/>
      <c r="U20" s="55"/>
    </row>
    <row r="21" spans="1:21" ht="19.95" customHeight="1" x14ac:dyDescent="0.4">
      <c r="A21" s="55"/>
      <c r="B21" s="55"/>
      <c r="C21" s="55"/>
      <c r="D21" s="55"/>
      <c r="E21" s="81"/>
      <c r="F21" s="81"/>
      <c r="G21" s="81"/>
      <c r="H21" s="81"/>
      <c r="I21" s="81"/>
      <c r="J21" s="81"/>
      <c r="K21" s="82"/>
      <c r="L21" s="82"/>
      <c r="M21" s="82"/>
      <c r="N21" s="55"/>
      <c r="O21" s="55"/>
      <c r="P21" s="55"/>
      <c r="Q21" s="55"/>
      <c r="R21" s="55"/>
      <c r="S21" s="55"/>
      <c r="T21" s="55"/>
      <c r="U21" s="55"/>
    </row>
    <row r="22" spans="1:21" ht="30" customHeight="1" x14ac:dyDescent="0.3">
      <c r="A22" s="55"/>
      <c r="B22" s="271" t="s">
        <v>68</v>
      </c>
      <c r="C22" s="272"/>
      <c r="D22" s="272"/>
      <c r="E22" s="272"/>
      <c r="F22" s="272"/>
      <c r="G22" s="272"/>
      <c r="H22" s="272"/>
      <c r="I22" s="272"/>
      <c r="J22" s="272"/>
      <c r="K22" s="273"/>
      <c r="L22" s="285" t="s">
        <v>679</v>
      </c>
      <c r="M22" s="286"/>
      <c r="N22" s="287"/>
      <c r="O22" s="285" t="s">
        <v>680</v>
      </c>
      <c r="P22" s="286"/>
      <c r="Q22" s="287"/>
      <c r="R22" s="280" t="s">
        <v>681</v>
      </c>
      <c r="S22" s="281"/>
      <c r="T22" s="282"/>
      <c r="U22" s="55"/>
    </row>
    <row r="23" spans="1:21" ht="30" customHeight="1" x14ac:dyDescent="0.3">
      <c r="A23" s="55"/>
      <c r="B23" s="274"/>
      <c r="C23" s="275"/>
      <c r="D23" s="275"/>
      <c r="E23" s="275"/>
      <c r="F23" s="275"/>
      <c r="G23" s="275"/>
      <c r="H23" s="275"/>
      <c r="I23" s="275"/>
      <c r="J23" s="275"/>
      <c r="K23" s="276"/>
      <c r="L23" s="57" t="s">
        <v>530</v>
      </c>
      <c r="M23" s="57" t="s">
        <v>531</v>
      </c>
      <c r="N23" s="57" t="s">
        <v>532</v>
      </c>
      <c r="O23" s="57" t="s">
        <v>530</v>
      </c>
      <c r="P23" s="57" t="s">
        <v>531</v>
      </c>
      <c r="Q23" s="57" t="s">
        <v>533</v>
      </c>
      <c r="R23" s="57" t="s">
        <v>530</v>
      </c>
      <c r="S23" s="57" t="s">
        <v>531</v>
      </c>
      <c r="T23" s="57" t="s">
        <v>533</v>
      </c>
      <c r="U23" s="55"/>
    </row>
    <row r="24" spans="1:21" ht="30" customHeight="1" x14ac:dyDescent="0.3">
      <c r="A24" s="55"/>
      <c r="B24" s="269" t="s">
        <v>76</v>
      </c>
      <c r="C24" s="260" t="s">
        <v>534</v>
      </c>
      <c r="D24" s="260" t="s">
        <v>552</v>
      </c>
      <c r="E24" s="262" t="s">
        <v>0</v>
      </c>
      <c r="F24" s="262" t="s">
        <v>1</v>
      </c>
      <c r="G24" s="262" t="s">
        <v>10</v>
      </c>
      <c r="H24" s="262" t="s">
        <v>83</v>
      </c>
      <c r="I24" s="262" t="s">
        <v>2</v>
      </c>
      <c r="J24" s="283" t="s">
        <v>180</v>
      </c>
      <c r="K24" s="262" t="s">
        <v>7</v>
      </c>
      <c r="L24" s="58">
        <v>10</v>
      </c>
      <c r="M24" s="58">
        <v>3</v>
      </c>
      <c r="N24" s="59">
        <f>IF(L24="","",AVERAGE(N26:N35)/(L24*M24))</f>
        <v>1.8666666666666667</v>
      </c>
      <c r="O24" s="58">
        <v>12</v>
      </c>
      <c r="P24" s="58">
        <v>3</v>
      </c>
      <c r="Q24" s="59">
        <f>IF(O24="","",AVERAGE(Q26:Q35)/(O24*P24))</f>
        <v>2.0069444444444446</v>
      </c>
      <c r="R24" s="58"/>
      <c r="S24" s="58"/>
      <c r="T24" s="59" t="str">
        <f>IF(R24="","",AVERAGE(T26:T35)/(R24*S24))</f>
        <v/>
      </c>
      <c r="U24" s="55"/>
    </row>
    <row r="25" spans="1:21" ht="19.95" customHeight="1" x14ac:dyDescent="0.35">
      <c r="A25" s="55"/>
      <c r="B25" s="270"/>
      <c r="C25" s="261"/>
      <c r="D25" s="261"/>
      <c r="E25" s="263"/>
      <c r="F25" s="263"/>
      <c r="G25" s="263"/>
      <c r="H25" s="263"/>
      <c r="I25" s="263"/>
      <c r="J25" s="284"/>
      <c r="K25" s="263"/>
      <c r="L25" s="60" t="s">
        <v>72</v>
      </c>
      <c r="M25" s="60" t="s">
        <v>73</v>
      </c>
      <c r="N25" s="60" t="s">
        <v>66</v>
      </c>
      <c r="O25" s="60" t="s">
        <v>72</v>
      </c>
      <c r="P25" s="60" t="s">
        <v>73</v>
      </c>
      <c r="Q25" s="60" t="s">
        <v>66</v>
      </c>
      <c r="R25" s="60"/>
      <c r="S25" s="60" t="s">
        <v>73</v>
      </c>
      <c r="T25" s="60" t="s">
        <v>66</v>
      </c>
      <c r="U25" s="55"/>
    </row>
    <row r="26" spans="1:21" ht="19.8" x14ac:dyDescent="0.5">
      <c r="A26" s="55"/>
      <c r="B26" s="69">
        <v>1</v>
      </c>
      <c r="C26" s="84">
        <f t="shared" ref="C26:C35" si="0">M26+P26+S26</f>
        <v>33</v>
      </c>
      <c r="D26" s="85">
        <f t="shared" ref="D26:D35" si="1">M26+P26++S26</f>
        <v>33</v>
      </c>
      <c r="E26" s="72" t="s">
        <v>85</v>
      </c>
      <c r="F26" s="72" t="s">
        <v>39</v>
      </c>
      <c r="G26" s="72" t="s">
        <v>23</v>
      </c>
      <c r="H26" s="72" t="s">
        <v>560</v>
      </c>
      <c r="I26" s="72" t="s">
        <v>584</v>
      </c>
      <c r="J26" s="72">
        <v>1961</v>
      </c>
      <c r="K26" s="73" t="s">
        <v>18</v>
      </c>
      <c r="L26" s="68">
        <v>1</v>
      </c>
      <c r="M26" s="74">
        <f>IF(L26="",0,LOOKUP(L26,'Matrice classement'!$B$2:$C$19))</f>
        <v>20</v>
      </c>
      <c r="N26" s="75">
        <v>12</v>
      </c>
      <c r="O26" s="68">
        <v>4</v>
      </c>
      <c r="P26" s="74">
        <f>IF(O26="",0,LOOKUP(O26,'Matrice classement'!$B$2:$C$19))</f>
        <v>13</v>
      </c>
      <c r="Q26" s="75">
        <v>56</v>
      </c>
      <c r="R26" s="3"/>
      <c r="S26" s="74">
        <f>IF(R26="",0,LOOKUP(R26,'Matrice classement'!$B$2:$C$19))</f>
        <v>0</v>
      </c>
      <c r="T26" s="75"/>
      <c r="U26" s="55"/>
    </row>
    <row r="27" spans="1:21" ht="21" customHeight="1" x14ac:dyDescent="0.5">
      <c r="A27" s="55"/>
      <c r="B27" s="69">
        <v>2</v>
      </c>
      <c r="C27" s="84">
        <f t="shared" si="0"/>
        <v>27</v>
      </c>
      <c r="D27" s="85">
        <f t="shared" si="1"/>
        <v>27</v>
      </c>
      <c r="E27" s="72" t="s">
        <v>27</v>
      </c>
      <c r="F27" s="72" t="s">
        <v>28</v>
      </c>
      <c r="G27" s="72" t="s">
        <v>23</v>
      </c>
      <c r="H27" s="72" t="s">
        <v>560</v>
      </c>
      <c r="I27" s="72" t="s">
        <v>687</v>
      </c>
      <c r="J27" s="72">
        <v>1986</v>
      </c>
      <c r="K27" s="73" t="s">
        <v>18</v>
      </c>
      <c r="L27" s="68">
        <v>2</v>
      </c>
      <c r="M27" s="74">
        <f>IF(L27="",0,LOOKUP(L27,'Matrice classement'!$B$2:$C$19))</f>
        <v>17</v>
      </c>
      <c r="N27" s="75">
        <v>34</v>
      </c>
      <c r="O27" s="68">
        <v>6</v>
      </c>
      <c r="P27" s="74">
        <f>IF(O27="",0,LOOKUP(O27,'Matrice classement'!$B$2:$C$19))</f>
        <v>10</v>
      </c>
      <c r="Q27" s="75">
        <v>68</v>
      </c>
      <c r="R27" s="3"/>
      <c r="S27" s="74">
        <f>IF(R27="",0,LOOKUP(R27,'Matrice classement'!$B$2:$C$19))</f>
        <v>0</v>
      </c>
      <c r="T27" s="75"/>
      <c r="U27" s="55"/>
    </row>
    <row r="28" spans="1:21" ht="21" customHeight="1" x14ac:dyDescent="0.5">
      <c r="A28" s="55"/>
      <c r="B28" s="69">
        <v>3</v>
      </c>
      <c r="C28" s="84">
        <f t="shared" si="0"/>
        <v>26</v>
      </c>
      <c r="D28" s="85">
        <f t="shared" si="1"/>
        <v>26</v>
      </c>
      <c r="E28" s="72" t="s">
        <v>555</v>
      </c>
      <c r="F28" s="72" t="s">
        <v>538</v>
      </c>
      <c r="G28" s="72" t="s">
        <v>13</v>
      </c>
      <c r="H28" s="72" t="s">
        <v>560</v>
      </c>
      <c r="I28" s="72" t="s">
        <v>539</v>
      </c>
      <c r="J28" s="72">
        <v>1994</v>
      </c>
      <c r="K28" s="73" t="s">
        <v>8</v>
      </c>
      <c r="L28" s="68">
        <v>3</v>
      </c>
      <c r="M28" s="74">
        <f>IF(L28="",0,LOOKUP(L28,'Matrice classement'!$B$2:$C$19))</f>
        <v>15</v>
      </c>
      <c r="N28" s="75">
        <v>59</v>
      </c>
      <c r="O28" s="68">
        <v>5</v>
      </c>
      <c r="P28" s="74">
        <f>IF(O28="",0,LOOKUP(O28,'Matrice classement'!$B$2:$C$19))</f>
        <v>11</v>
      </c>
      <c r="Q28" s="75">
        <v>64</v>
      </c>
      <c r="R28" s="68"/>
      <c r="S28" s="74">
        <f>IF(R28="",0,LOOKUP(R28,'Matrice classement'!$B$2:$C$19))</f>
        <v>0</v>
      </c>
      <c r="T28" s="75"/>
      <c r="U28" s="55"/>
    </row>
    <row r="29" spans="1:21" ht="21" customHeight="1" x14ac:dyDescent="0.5">
      <c r="A29" s="55"/>
      <c r="B29" s="69">
        <v>4</v>
      </c>
      <c r="C29" s="84">
        <f t="shared" si="0"/>
        <v>21</v>
      </c>
      <c r="D29" s="85">
        <f t="shared" si="1"/>
        <v>21</v>
      </c>
      <c r="E29" s="72" t="s">
        <v>450</v>
      </c>
      <c r="F29" s="72" t="s">
        <v>25</v>
      </c>
      <c r="G29" s="72" t="s">
        <v>23</v>
      </c>
      <c r="H29" s="72" t="s">
        <v>560</v>
      </c>
      <c r="I29" s="72" t="s">
        <v>585</v>
      </c>
      <c r="J29" s="72">
        <v>1972</v>
      </c>
      <c r="K29" s="73" t="s">
        <v>18</v>
      </c>
      <c r="L29" s="68">
        <v>4</v>
      </c>
      <c r="M29" s="74">
        <f>IF(L29="",0,LOOKUP(L29,'Matrice classement'!$B$2:$C$19))</f>
        <v>13</v>
      </c>
      <c r="N29" s="75">
        <v>61</v>
      </c>
      <c r="O29" s="68">
        <v>8</v>
      </c>
      <c r="P29" s="74">
        <f>IF(O29="",0,LOOKUP(O29,'Matrice classement'!$B$2:$C$19))</f>
        <v>8</v>
      </c>
      <c r="Q29" s="75">
        <v>137</v>
      </c>
      <c r="R29" s="3"/>
      <c r="S29" s="74">
        <f>IF(R29="",0,LOOKUP(R29,'Matrice classement'!$B$2:$C$19))</f>
        <v>0</v>
      </c>
      <c r="T29" s="75"/>
      <c r="U29" s="55"/>
    </row>
    <row r="30" spans="1:21" ht="21" customHeight="1" x14ac:dyDescent="0.5">
      <c r="A30" s="55"/>
      <c r="B30" s="69">
        <v>5</v>
      </c>
      <c r="C30" s="84">
        <f t="shared" si="0"/>
        <v>20</v>
      </c>
      <c r="D30" s="85">
        <f t="shared" si="1"/>
        <v>20</v>
      </c>
      <c r="E30" s="72" t="s">
        <v>547</v>
      </c>
      <c r="F30" s="72" t="s">
        <v>356</v>
      </c>
      <c r="G30" s="72" t="s">
        <v>13</v>
      </c>
      <c r="H30" s="72" t="s">
        <v>560</v>
      </c>
      <c r="I30" s="72" t="s">
        <v>654</v>
      </c>
      <c r="J30" s="72">
        <v>1965</v>
      </c>
      <c r="K30" s="73" t="s">
        <v>18</v>
      </c>
      <c r="L30" s="3" t="s">
        <v>267</v>
      </c>
      <c r="M30" s="74">
        <f>IF(L30="",0,LOOKUP(L30,'Matrice classement'!$B$2:$C$19))</f>
        <v>0</v>
      </c>
      <c r="N30" s="1" t="s">
        <v>267</v>
      </c>
      <c r="O30" s="68">
        <v>1</v>
      </c>
      <c r="P30" s="74">
        <f>IF(O30="",0,LOOKUP(O30,'Matrice classement'!$B$2:$C$19))</f>
        <v>20</v>
      </c>
      <c r="Q30" s="75">
        <v>42</v>
      </c>
      <c r="R30" s="3"/>
      <c r="S30" s="74">
        <f>IF(R30="",0,LOOKUP(R30,'Matrice classement'!$B$2:$C$19))</f>
        <v>0</v>
      </c>
      <c r="T30" s="75"/>
      <c r="U30" s="55"/>
    </row>
    <row r="31" spans="1:21" ht="21" customHeight="1" x14ac:dyDescent="0.5">
      <c r="A31" s="55"/>
      <c r="B31" s="69">
        <v>6</v>
      </c>
      <c r="C31" s="84">
        <f t="shared" si="0"/>
        <v>19</v>
      </c>
      <c r="D31" s="85">
        <f t="shared" si="1"/>
        <v>19</v>
      </c>
      <c r="E31" s="72" t="s">
        <v>688</v>
      </c>
      <c r="F31" s="72" t="s">
        <v>5</v>
      </c>
      <c r="G31" s="72" t="s">
        <v>23</v>
      </c>
      <c r="H31" s="72" t="s">
        <v>560</v>
      </c>
      <c r="I31" s="72" t="s">
        <v>689</v>
      </c>
      <c r="J31" s="72">
        <v>1988</v>
      </c>
      <c r="K31" s="73" t="s">
        <v>18</v>
      </c>
      <c r="L31" s="68">
        <v>6</v>
      </c>
      <c r="M31" s="74">
        <f>IF(L31="",0,LOOKUP(L31,'Matrice classement'!$B$2:$C$19))</f>
        <v>10</v>
      </c>
      <c r="N31" s="75">
        <v>68</v>
      </c>
      <c r="O31" s="68">
        <v>7</v>
      </c>
      <c r="P31" s="74">
        <f>IF(O31="",0,LOOKUP(O31,'Matrice classement'!$B$2:$C$19))</f>
        <v>9</v>
      </c>
      <c r="Q31" s="75">
        <v>115</v>
      </c>
      <c r="R31" s="3"/>
      <c r="S31" s="74">
        <f>IF(R31="",0,LOOKUP(R31,'Matrice classement'!$B$2:$C$19))</f>
        <v>0</v>
      </c>
      <c r="T31" s="75"/>
      <c r="U31" s="55"/>
    </row>
    <row r="32" spans="1:21" ht="21" customHeight="1" x14ac:dyDescent="0.5">
      <c r="A32" s="55"/>
      <c r="B32" s="69">
        <v>7</v>
      </c>
      <c r="C32" s="84">
        <f t="shared" si="0"/>
        <v>17</v>
      </c>
      <c r="D32" s="85">
        <f t="shared" si="1"/>
        <v>17</v>
      </c>
      <c r="E32" s="72" t="s">
        <v>26</v>
      </c>
      <c r="F32" s="72" t="s">
        <v>77</v>
      </c>
      <c r="G32" s="72" t="s">
        <v>20</v>
      </c>
      <c r="H32" s="72" t="s">
        <v>560</v>
      </c>
      <c r="I32" s="72" t="s">
        <v>698</v>
      </c>
      <c r="J32" s="72">
        <v>1968</v>
      </c>
      <c r="K32" s="73" t="s">
        <v>18</v>
      </c>
      <c r="L32" s="3" t="s">
        <v>267</v>
      </c>
      <c r="M32" s="74">
        <f>IF(L32="",0,LOOKUP(L32,'Matrice classement'!$B$2:$C$19))</f>
        <v>0</v>
      </c>
      <c r="N32" s="1" t="s">
        <v>267</v>
      </c>
      <c r="O32" s="68">
        <v>2</v>
      </c>
      <c r="P32" s="74">
        <f>IF(O32="",0,LOOKUP(O32,'Matrice classement'!$B$2:$C$19))</f>
        <v>17</v>
      </c>
      <c r="Q32" s="75">
        <v>46</v>
      </c>
      <c r="R32" s="3"/>
      <c r="S32" s="74">
        <f>IF(R32="",0,LOOKUP(R32,'Matrice classement'!$B$2:$C$19))</f>
        <v>0</v>
      </c>
      <c r="T32" s="75"/>
      <c r="U32" s="55"/>
    </row>
    <row r="33" spans="1:21" ht="21" customHeight="1" x14ac:dyDescent="0.5">
      <c r="A33" s="55"/>
      <c r="B33" s="69">
        <v>8</v>
      </c>
      <c r="C33" s="84">
        <f t="shared" si="0"/>
        <v>15</v>
      </c>
      <c r="D33" s="85">
        <f t="shared" si="1"/>
        <v>15</v>
      </c>
      <c r="E33" s="72" t="s">
        <v>541</v>
      </c>
      <c r="F33" s="72" t="s">
        <v>276</v>
      </c>
      <c r="G33" s="72" t="s">
        <v>525</v>
      </c>
      <c r="H33" s="72" t="s">
        <v>560</v>
      </c>
      <c r="I33" s="72" t="s">
        <v>699</v>
      </c>
      <c r="J33" s="72">
        <v>2003</v>
      </c>
      <c r="K33" s="73" t="s">
        <v>18</v>
      </c>
      <c r="L33" s="3" t="s">
        <v>267</v>
      </c>
      <c r="M33" s="74">
        <f>IF(L33="",0,LOOKUP(L33,'Matrice classement'!$B$2:$C$19))</f>
        <v>0</v>
      </c>
      <c r="N33" s="1" t="s">
        <v>267</v>
      </c>
      <c r="O33" s="68">
        <v>3</v>
      </c>
      <c r="P33" s="74">
        <f>IF(O33="",0,LOOKUP(O33,'Matrice classement'!$B$2:$C$19))</f>
        <v>15</v>
      </c>
      <c r="Q33" s="75">
        <v>50</v>
      </c>
      <c r="R33" s="3"/>
      <c r="S33" s="74">
        <f>IF(R33="",0,LOOKUP(R33,'Matrice classement'!$B$2:$C$19))</f>
        <v>0</v>
      </c>
      <c r="T33" s="75"/>
      <c r="U33" s="55"/>
    </row>
    <row r="34" spans="1:21" ht="21" customHeight="1" x14ac:dyDescent="0.5">
      <c r="A34" s="55"/>
      <c r="B34" s="69">
        <v>9</v>
      </c>
      <c r="C34" s="84">
        <f t="shared" si="0"/>
        <v>11</v>
      </c>
      <c r="D34" s="85">
        <f t="shared" si="1"/>
        <v>11</v>
      </c>
      <c r="E34" s="72" t="s">
        <v>596</v>
      </c>
      <c r="F34" s="72" t="s">
        <v>486</v>
      </c>
      <c r="G34" s="72" t="s">
        <v>595</v>
      </c>
      <c r="H34" s="72" t="s">
        <v>560</v>
      </c>
      <c r="I34" s="72" t="s">
        <v>597</v>
      </c>
      <c r="J34" s="72">
        <v>2001</v>
      </c>
      <c r="K34" s="73" t="s">
        <v>18</v>
      </c>
      <c r="L34" s="68">
        <v>5</v>
      </c>
      <c r="M34" s="74">
        <f>IF(L34="",0,LOOKUP(L34,'Matrice classement'!$B$2:$C$19))</f>
        <v>11</v>
      </c>
      <c r="N34" s="75">
        <v>67</v>
      </c>
      <c r="O34" s="3" t="s">
        <v>257</v>
      </c>
      <c r="P34" s="74">
        <f>IF(O34="",0,LOOKUP(O34,'Matrice classement'!$B$2:$C$19))</f>
        <v>0</v>
      </c>
      <c r="Q34" s="1" t="s">
        <v>257</v>
      </c>
      <c r="R34" s="3"/>
      <c r="S34" s="74">
        <f>IF(R34="",0,LOOKUP(R34,'Matrice classement'!$B$2:$C$19))</f>
        <v>0</v>
      </c>
      <c r="T34" s="75"/>
      <c r="U34" s="55"/>
    </row>
    <row r="35" spans="1:21" ht="21" customHeight="1" x14ac:dyDescent="0.5">
      <c r="A35" s="55"/>
      <c r="B35" s="69">
        <v>10</v>
      </c>
      <c r="C35" s="84">
        <f t="shared" si="0"/>
        <v>9</v>
      </c>
      <c r="D35" s="85">
        <f t="shared" si="1"/>
        <v>9</v>
      </c>
      <c r="E35" s="5" t="s">
        <v>600</v>
      </c>
      <c r="F35" s="5" t="s">
        <v>112</v>
      </c>
      <c r="G35" s="5" t="s">
        <v>525</v>
      </c>
      <c r="H35" s="5" t="s">
        <v>560</v>
      </c>
      <c r="I35" s="5" t="s">
        <v>599</v>
      </c>
      <c r="J35" s="5">
        <v>2004</v>
      </c>
      <c r="K35" s="73" t="s">
        <v>18</v>
      </c>
      <c r="L35" s="68">
        <v>7</v>
      </c>
      <c r="M35" s="74">
        <f>IF(L35="",0,LOOKUP(L35,'Matrice classement'!$B$2:$C$19))</f>
        <v>9</v>
      </c>
      <c r="N35" s="75">
        <v>91</v>
      </c>
      <c r="O35" s="3" t="s">
        <v>267</v>
      </c>
      <c r="P35" s="74">
        <f>IF(O35="",0,LOOKUP(O35,'Matrice classement'!$B$2:$C$19))</f>
        <v>0</v>
      </c>
      <c r="Q35" s="1" t="s">
        <v>267</v>
      </c>
      <c r="R35" s="3"/>
      <c r="S35" s="74">
        <f>IF(R35="",0,LOOKUP(R35,'Matrice classement'!$B$2:$C$19))</f>
        <v>0</v>
      </c>
      <c r="T35" s="75"/>
      <c r="U35" s="55"/>
    </row>
    <row r="36" spans="1:21" ht="21" x14ac:dyDescent="0.4">
      <c r="A36" s="55"/>
      <c r="B36" s="55"/>
      <c r="C36" s="55"/>
      <c r="D36" s="55"/>
      <c r="E36" s="81"/>
      <c r="F36" s="81"/>
      <c r="G36" s="81"/>
      <c r="H36" s="81"/>
      <c r="I36" s="81"/>
      <c r="J36" s="81"/>
      <c r="K36" s="82"/>
      <c r="L36" s="82"/>
      <c r="M36" s="82"/>
      <c r="N36" s="55"/>
      <c r="O36" s="55"/>
      <c r="P36" s="55"/>
      <c r="Q36" s="55"/>
      <c r="R36" s="55"/>
      <c r="S36" s="55"/>
      <c r="T36" s="55"/>
      <c r="U36" s="55"/>
    </row>
    <row r="37" spans="1:21" ht="30" customHeight="1" x14ac:dyDescent="0.3">
      <c r="A37" s="55"/>
      <c r="B37" s="271" t="s">
        <v>69</v>
      </c>
      <c r="C37" s="272"/>
      <c r="D37" s="272"/>
      <c r="E37" s="272"/>
      <c r="F37" s="272"/>
      <c r="G37" s="272"/>
      <c r="H37" s="272"/>
      <c r="I37" s="272"/>
      <c r="J37" s="272"/>
      <c r="K37" s="273"/>
      <c r="L37" s="230" t="s">
        <v>679</v>
      </c>
      <c r="M37" s="231"/>
      <c r="N37" s="232"/>
      <c r="O37" s="230" t="s">
        <v>680</v>
      </c>
      <c r="P37" s="231"/>
      <c r="Q37" s="232"/>
      <c r="R37" s="266" t="s">
        <v>681</v>
      </c>
      <c r="S37" s="231"/>
      <c r="T37" s="232"/>
      <c r="U37" s="55"/>
    </row>
    <row r="38" spans="1:21" ht="30" customHeight="1" x14ac:dyDescent="0.3">
      <c r="A38" s="55"/>
      <c r="B38" s="274"/>
      <c r="C38" s="275"/>
      <c r="D38" s="275"/>
      <c r="E38" s="275"/>
      <c r="F38" s="275"/>
      <c r="G38" s="275"/>
      <c r="H38" s="275"/>
      <c r="I38" s="275"/>
      <c r="J38" s="275"/>
      <c r="K38" s="276"/>
      <c r="L38" s="57" t="s">
        <v>530</v>
      </c>
      <c r="M38" s="57" t="s">
        <v>531</v>
      </c>
      <c r="N38" s="57" t="s">
        <v>532</v>
      </c>
      <c r="O38" s="57" t="s">
        <v>530</v>
      </c>
      <c r="P38" s="57" t="s">
        <v>531</v>
      </c>
      <c r="Q38" s="57" t="s">
        <v>533</v>
      </c>
      <c r="R38" s="57" t="s">
        <v>530</v>
      </c>
      <c r="S38" s="57" t="s">
        <v>531</v>
      </c>
      <c r="T38" s="57" t="s">
        <v>533</v>
      </c>
      <c r="U38" s="55"/>
    </row>
    <row r="39" spans="1:21" ht="30" customHeight="1" x14ac:dyDescent="0.3">
      <c r="A39" s="55"/>
      <c r="B39" s="269" t="s">
        <v>76</v>
      </c>
      <c r="C39" s="260" t="s">
        <v>534</v>
      </c>
      <c r="D39" s="260" t="s">
        <v>552</v>
      </c>
      <c r="E39" s="262" t="s">
        <v>0</v>
      </c>
      <c r="F39" s="262" t="s">
        <v>1</v>
      </c>
      <c r="G39" s="262" t="s">
        <v>10</v>
      </c>
      <c r="H39" s="262" t="s">
        <v>83</v>
      </c>
      <c r="I39" s="262" t="s">
        <v>2</v>
      </c>
      <c r="J39" s="283" t="s">
        <v>180</v>
      </c>
      <c r="K39" s="262" t="s">
        <v>7</v>
      </c>
      <c r="L39" s="58">
        <v>10</v>
      </c>
      <c r="M39" s="58">
        <v>3</v>
      </c>
      <c r="N39" s="59">
        <f>IF(L39="","",AVERAGE(N41:N49)/(L39*M39))</f>
        <v>1.0380952380952382</v>
      </c>
      <c r="O39" s="58">
        <v>12</v>
      </c>
      <c r="P39" s="58">
        <v>3</v>
      </c>
      <c r="Q39" s="59">
        <f>IF(O39="","",AVERAGE(Q41:Q49)/(O39*P39))</f>
        <v>0.81597222222222221</v>
      </c>
      <c r="R39" s="58"/>
      <c r="S39" s="58"/>
      <c r="T39" s="59" t="str">
        <f>IF(R39="","",AVERAGE(T41:T49)/(R39*S39))</f>
        <v/>
      </c>
      <c r="U39" s="55"/>
    </row>
    <row r="40" spans="1:21" ht="19.5" customHeight="1" x14ac:dyDescent="0.35">
      <c r="A40" s="55"/>
      <c r="B40" s="270"/>
      <c r="C40" s="261"/>
      <c r="D40" s="261"/>
      <c r="E40" s="263"/>
      <c r="F40" s="263"/>
      <c r="G40" s="263"/>
      <c r="H40" s="263"/>
      <c r="I40" s="263"/>
      <c r="J40" s="284"/>
      <c r="K40" s="263"/>
      <c r="L40" s="60" t="s">
        <v>72</v>
      </c>
      <c r="M40" s="60" t="s">
        <v>73</v>
      </c>
      <c r="N40" s="60" t="s">
        <v>66</v>
      </c>
      <c r="O40" s="60" t="s">
        <v>72</v>
      </c>
      <c r="P40" s="60" t="s">
        <v>73</v>
      </c>
      <c r="Q40" s="60" t="s">
        <v>66</v>
      </c>
      <c r="R40" s="60" t="s">
        <v>72</v>
      </c>
      <c r="S40" s="60" t="s">
        <v>73</v>
      </c>
      <c r="T40" s="60" t="s">
        <v>66</v>
      </c>
      <c r="U40" s="55"/>
    </row>
    <row r="41" spans="1:21" ht="19.8" customHeight="1" x14ac:dyDescent="0.5">
      <c r="A41" s="55"/>
      <c r="B41" s="69">
        <v>1</v>
      </c>
      <c r="C41" s="84">
        <f t="shared" ref="C41:C49" si="2">M41+P41+S41</f>
        <v>40</v>
      </c>
      <c r="D41" s="85">
        <f t="shared" ref="D41:D49" si="3">M41+P41++S41</f>
        <v>40</v>
      </c>
      <c r="E41" s="72" t="s">
        <v>63</v>
      </c>
      <c r="F41" s="72" t="s">
        <v>342</v>
      </c>
      <c r="G41" s="72" t="s">
        <v>23</v>
      </c>
      <c r="H41" s="72" t="s">
        <v>560</v>
      </c>
      <c r="I41" s="72" t="s">
        <v>625</v>
      </c>
      <c r="J41" s="72">
        <v>1984</v>
      </c>
      <c r="K41" s="73" t="s">
        <v>38</v>
      </c>
      <c r="L41" s="3">
        <v>1</v>
      </c>
      <c r="M41" s="74">
        <f>IF(L41="",0,LOOKUP(L41,'Matrice classement'!$B$2:$C$19))</f>
        <v>20</v>
      </c>
      <c r="N41" s="1">
        <v>3</v>
      </c>
      <c r="O41" s="68">
        <v>1</v>
      </c>
      <c r="P41" s="74">
        <f>IF(O41="",0,LOOKUP(O41,'Matrice classement'!$B$2:$C$19))</f>
        <v>20</v>
      </c>
      <c r="Q41" s="75">
        <v>9</v>
      </c>
      <c r="R41" s="3"/>
      <c r="S41" s="74">
        <f>IF(R41="",0,LOOKUP(R41,'Matrice classement'!$B$2:$C$19))</f>
        <v>0</v>
      </c>
      <c r="T41" s="75"/>
      <c r="U41" s="55"/>
    </row>
    <row r="42" spans="1:21" ht="19.2" customHeight="1" x14ac:dyDescent="0.5">
      <c r="A42" s="55"/>
      <c r="B42" s="69">
        <v>2</v>
      </c>
      <c r="C42" s="84">
        <f t="shared" si="2"/>
        <v>32</v>
      </c>
      <c r="D42" s="85">
        <f t="shared" si="3"/>
        <v>32</v>
      </c>
      <c r="E42" s="72" t="s">
        <v>153</v>
      </c>
      <c r="F42" s="72" t="s">
        <v>154</v>
      </c>
      <c r="G42" s="72" t="s">
        <v>525</v>
      </c>
      <c r="H42" s="72" t="s">
        <v>560</v>
      </c>
      <c r="I42" s="72" t="s">
        <v>515</v>
      </c>
      <c r="J42" s="72">
        <v>1960</v>
      </c>
      <c r="K42" s="73" t="s">
        <v>38</v>
      </c>
      <c r="L42" s="68">
        <v>2</v>
      </c>
      <c r="M42" s="74">
        <f>IF(L42="",0,LOOKUP(L42,'Matrice classement'!$B$2:$C$19))</f>
        <v>17</v>
      </c>
      <c r="N42" s="75">
        <v>24</v>
      </c>
      <c r="O42" s="68">
        <v>3</v>
      </c>
      <c r="P42" s="74">
        <f>IF(O42="",0,LOOKUP(O42,'Matrice classement'!$B$2:$C$19))</f>
        <v>15</v>
      </c>
      <c r="Q42" s="75">
        <v>17</v>
      </c>
      <c r="R42" s="68"/>
      <c r="S42" s="74">
        <f>IF(R42="",0,LOOKUP(R42,'Matrice classement'!$B$2:$C$19))</f>
        <v>0</v>
      </c>
      <c r="T42" s="75"/>
      <c r="U42" s="55"/>
    </row>
    <row r="43" spans="1:21" ht="19.2" customHeight="1" x14ac:dyDescent="0.5">
      <c r="A43" s="55"/>
      <c r="B43" s="69">
        <v>3</v>
      </c>
      <c r="C43" s="84">
        <f t="shared" si="2"/>
        <v>28</v>
      </c>
      <c r="D43" s="85">
        <f t="shared" si="3"/>
        <v>28</v>
      </c>
      <c r="E43" s="72" t="s">
        <v>448</v>
      </c>
      <c r="F43" s="72" t="s">
        <v>90</v>
      </c>
      <c r="G43" s="72" t="s">
        <v>23</v>
      </c>
      <c r="H43" s="72" t="s">
        <v>560</v>
      </c>
      <c r="I43" s="72" t="s">
        <v>577</v>
      </c>
      <c r="J43" s="72">
        <v>1988</v>
      </c>
      <c r="K43" s="73" t="s">
        <v>38</v>
      </c>
      <c r="L43" s="3">
        <v>3</v>
      </c>
      <c r="M43" s="74">
        <f>IF(L43="",0,LOOKUP(L43,'Matrice classement'!$B$2:$C$19))</f>
        <v>15</v>
      </c>
      <c r="N43" s="1">
        <v>31</v>
      </c>
      <c r="O43" s="68">
        <v>4</v>
      </c>
      <c r="P43" s="74">
        <f>IF(O43="",0,LOOKUP(O43,'Matrice classement'!$B$2:$C$19))</f>
        <v>13</v>
      </c>
      <c r="Q43" s="75">
        <v>27</v>
      </c>
      <c r="R43" s="3"/>
      <c r="S43" s="74">
        <f>IF(R43="",0,LOOKUP(R43,'Matrice classement'!$B$2:$C$19))</f>
        <v>0</v>
      </c>
      <c r="T43" s="75"/>
      <c r="U43" s="55"/>
    </row>
    <row r="44" spans="1:21" ht="19.2" customHeight="1" x14ac:dyDescent="0.5">
      <c r="A44" s="55"/>
      <c r="B44" s="69">
        <v>4</v>
      </c>
      <c r="C44" s="84">
        <f t="shared" si="2"/>
        <v>20</v>
      </c>
      <c r="D44" s="85">
        <f t="shared" si="3"/>
        <v>20</v>
      </c>
      <c r="E44" s="72" t="s">
        <v>97</v>
      </c>
      <c r="F44" s="72" t="s">
        <v>557</v>
      </c>
      <c r="G44" s="72" t="s">
        <v>23</v>
      </c>
      <c r="H44" s="72" t="s">
        <v>560</v>
      </c>
      <c r="I44" s="72" t="s">
        <v>593</v>
      </c>
      <c r="J44" s="72">
        <v>1971</v>
      </c>
      <c r="K44" s="73" t="s">
        <v>38</v>
      </c>
      <c r="L44" s="68">
        <v>6</v>
      </c>
      <c r="M44" s="74">
        <f>IF(L44="",0,LOOKUP(L44,'Matrice classement'!$B$2:$C$19))</f>
        <v>10</v>
      </c>
      <c r="N44" s="75">
        <v>41</v>
      </c>
      <c r="O44" s="68">
        <v>6</v>
      </c>
      <c r="P44" s="74">
        <f>IF(O44="",0,LOOKUP(O44,'Matrice classement'!$B$2:$C$19))</f>
        <v>10</v>
      </c>
      <c r="Q44" s="75">
        <v>38</v>
      </c>
      <c r="R44" s="68"/>
      <c r="S44" s="74">
        <f>IF(R44="",0,LOOKUP(R44,'Matrice classement'!$B$2:$C$19))</f>
        <v>0</v>
      </c>
      <c r="T44" s="75"/>
      <c r="U44" s="55"/>
    </row>
    <row r="45" spans="1:21" ht="19.2" customHeight="1" x14ac:dyDescent="0.5">
      <c r="A45" s="55"/>
      <c r="B45" s="69">
        <v>5</v>
      </c>
      <c r="C45" s="84">
        <f t="shared" si="2"/>
        <v>19</v>
      </c>
      <c r="D45" s="85">
        <f t="shared" si="3"/>
        <v>19</v>
      </c>
      <c r="E45" s="72" t="s">
        <v>448</v>
      </c>
      <c r="F45" s="72" t="s">
        <v>380</v>
      </c>
      <c r="G45" s="72" t="s">
        <v>258</v>
      </c>
      <c r="H45" s="72" t="s">
        <v>560</v>
      </c>
      <c r="I45" s="72" t="s">
        <v>586</v>
      </c>
      <c r="J45" s="72">
        <v>1961</v>
      </c>
      <c r="K45" s="73" t="s">
        <v>38</v>
      </c>
      <c r="L45" s="3">
        <v>5</v>
      </c>
      <c r="M45" s="74">
        <f>IF(L45="",0,LOOKUP(L45,'Matrice classement'!$B$2:$C$19))</f>
        <v>11</v>
      </c>
      <c r="N45" s="1">
        <v>39</v>
      </c>
      <c r="O45" s="68">
        <v>8</v>
      </c>
      <c r="P45" s="74">
        <f>IF(O45="",0,LOOKUP(O45,'Matrice classement'!$B$2:$C$19))</f>
        <v>8</v>
      </c>
      <c r="Q45" s="75">
        <v>66</v>
      </c>
      <c r="R45" s="68"/>
      <c r="S45" s="74">
        <f>IF(R45="",0,LOOKUP(R45,'Matrice classement'!$B$2:$C$19))</f>
        <v>0</v>
      </c>
      <c r="T45" s="75"/>
      <c r="U45" s="55"/>
    </row>
    <row r="46" spans="1:21" ht="19.2" customHeight="1" x14ac:dyDescent="0.5">
      <c r="A46" s="55"/>
      <c r="B46" s="69">
        <v>6</v>
      </c>
      <c r="C46" s="84">
        <f t="shared" si="2"/>
        <v>18</v>
      </c>
      <c r="D46" s="85">
        <f t="shared" si="3"/>
        <v>18</v>
      </c>
      <c r="E46" s="72" t="s">
        <v>26</v>
      </c>
      <c r="F46" s="72" t="s">
        <v>32</v>
      </c>
      <c r="G46" s="72" t="s">
        <v>20</v>
      </c>
      <c r="H46" s="72" t="s">
        <v>560</v>
      </c>
      <c r="I46" s="72" t="s">
        <v>549</v>
      </c>
      <c r="J46" s="72">
        <v>1966</v>
      </c>
      <c r="K46" s="73" t="s">
        <v>38</v>
      </c>
      <c r="L46" s="3">
        <v>7</v>
      </c>
      <c r="M46" s="74">
        <f>IF(L46="",0,LOOKUP(L46,'Matrice classement'!$B$2:$C$19))</f>
        <v>9</v>
      </c>
      <c r="N46" s="1">
        <v>48</v>
      </c>
      <c r="O46" s="3">
        <v>7</v>
      </c>
      <c r="P46" s="74">
        <f>IF(O46="",0,LOOKUP(O46,'Matrice classement'!$B$2:$C$19))</f>
        <v>9</v>
      </c>
      <c r="Q46" s="1">
        <v>40</v>
      </c>
      <c r="R46" s="68"/>
      <c r="S46" s="74">
        <f>IF(R46="",0,LOOKUP(R46,'Matrice classement'!$B$2:$C$19))</f>
        <v>0</v>
      </c>
      <c r="T46" s="75"/>
      <c r="U46" s="55"/>
    </row>
    <row r="47" spans="1:21" ht="19.2" customHeight="1" x14ac:dyDescent="0.5">
      <c r="A47" s="55"/>
      <c r="B47" s="69">
        <v>7</v>
      </c>
      <c r="C47" s="84">
        <f t="shared" si="2"/>
        <v>17</v>
      </c>
      <c r="D47" s="85">
        <f t="shared" si="3"/>
        <v>17</v>
      </c>
      <c r="E47" s="72" t="s">
        <v>29</v>
      </c>
      <c r="F47" s="72" t="s">
        <v>30</v>
      </c>
      <c r="G47" s="72" t="s">
        <v>13</v>
      </c>
      <c r="H47" s="72" t="s">
        <v>560</v>
      </c>
      <c r="I47" s="72" t="s">
        <v>594</v>
      </c>
      <c r="J47" s="72">
        <v>1975</v>
      </c>
      <c r="K47" s="73" t="s">
        <v>38</v>
      </c>
      <c r="L47" s="3" t="s">
        <v>267</v>
      </c>
      <c r="M47" s="74">
        <f>IF(L47="",0,LOOKUP(L47,'Matrice classement'!$B$2:$C$19))</f>
        <v>0</v>
      </c>
      <c r="N47" s="1" t="s">
        <v>267</v>
      </c>
      <c r="O47" s="68">
        <v>2</v>
      </c>
      <c r="P47" s="74">
        <f>IF(O47="",0,LOOKUP(O47,'Matrice classement'!$B$2:$C$19))</f>
        <v>17</v>
      </c>
      <c r="Q47" s="75">
        <v>10</v>
      </c>
      <c r="R47" s="68"/>
      <c r="S47" s="74">
        <f>IF(R47="",0,LOOKUP(R47,'Matrice classement'!$B$2:$C$19))</f>
        <v>0</v>
      </c>
      <c r="T47" s="75"/>
      <c r="U47" s="55"/>
    </row>
    <row r="48" spans="1:21" ht="19.8" x14ac:dyDescent="0.5">
      <c r="A48" s="55"/>
      <c r="B48" s="69">
        <v>8</v>
      </c>
      <c r="C48" s="84">
        <f t="shared" si="2"/>
        <v>13</v>
      </c>
      <c r="D48" s="85">
        <f t="shared" si="3"/>
        <v>13</v>
      </c>
      <c r="E48" s="72" t="s">
        <v>126</v>
      </c>
      <c r="F48" s="72" t="s">
        <v>39</v>
      </c>
      <c r="G48" s="72" t="s">
        <v>23</v>
      </c>
      <c r="H48" s="72" t="s">
        <v>560</v>
      </c>
      <c r="I48" s="72" t="s">
        <v>578</v>
      </c>
      <c r="J48" s="72">
        <v>1967</v>
      </c>
      <c r="K48" s="73" t="s">
        <v>38</v>
      </c>
      <c r="L48" s="3">
        <v>4</v>
      </c>
      <c r="M48" s="74">
        <f>IF(L48="",0,LOOKUP(L48,'Matrice classement'!$B$2:$C$19))</f>
        <v>13</v>
      </c>
      <c r="N48" s="1">
        <v>32</v>
      </c>
      <c r="O48" s="133" t="s">
        <v>575</v>
      </c>
      <c r="P48" s="149">
        <f>IF(O48="",0,LOOKUP(O48,'Matrice classement'!$B$2:$C$19))</f>
        <v>0</v>
      </c>
      <c r="Q48" s="148" t="s">
        <v>635</v>
      </c>
      <c r="R48" s="3"/>
      <c r="S48" s="74">
        <f>IF(R48="",0,LOOKUP(R48,'Matrice classement'!$B$2:$C$19))</f>
        <v>0</v>
      </c>
      <c r="T48" s="75"/>
      <c r="U48" s="55"/>
    </row>
    <row r="49" spans="1:21" ht="19.8" x14ac:dyDescent="0.5">
      <c r="A49" s="55"/>
      <c r="B49" s="69">
        <v>9</v>
      </c>
      <c r="C49" s="84">
        <f t="shared" si="2"/>
        <v>11</v>
      </c>
      <c r="D49" s="85">
        <f t="shared" si="3"/>
        <v>11</v>
      </c>
      <c r="E49" s="72" t="s">
        <v>639</v>
      </c>
      <c r="F49" s="72" t="s">
        <v>640</v>
      </c>
      <c r="G49" s="72" t="s">
        <v>524</v>
      </c>
      <c r="H49" s="72" t="s">
        <v>560</v>
      </c>
      <c r="I49" s="72" t="s">
        <v>641</v>
      </c>
      <c r="J49" s="72">
        <v>2001</v>
      </c>
      <c r="K49" s="73" t="s">
        <v>38</v>
      </c>
      <c r="L49" s="3" t="s">
        <v>267</v>
      </c>
      <c r="M49" s="74">
        <f>IF(L49="",0,LOOKUP(L49,'Matrice classement'!$B$2:$C$19))</f>
        <v>0</v>
      </c>
      <c r="N49" s="1" t="s">
        <v>267</v>
      </c>
      <c r="O49" s="68">
        <v>5</v>
      </c>
      <c r="P49" s="74">
        <f>IF(O49="",0,LOOKUP(O49,'Matrice classement'!$B$2:$C$19))</f>
        <v>11</v>
      </c>
      <c r="Q49" s="75">
        <v>28</v>
      </c>
      <c r="R49" s="3"/>
      <c r="S49" s="74">
        <f>IF(R49="",0,LOOKUP(R49,'Matrice classement'!$B$2:$C$19))</f>
        <v>0</v>
      </c>
      <c r="T49" s="75"/>
      <c r="U49" s="55"/>
    </row>
    <row r="50" spans="1:21" ht="19.95" customHeight="1" x14ac:dyDescent="0.4">
      <c r="A50" s="55"/>
      <c r="B50" s="55"/>
      <c r="C50" s="55"/>
      <c r="D50" s="55"/>
      <c r="E50" s="81"/>
      <c r="F50" s="81"/>
      <c r="G50" s="81"/>
      <c r="H50" s="81"/>
      <c r="I50" s="81"/>
      <c r="J50" s="81"/>
      <c r="K50" s="82"/>
      <c r="L50" s="82"/>
      <c r="M50" s="82"/>
      <c r="N50" s="55"/>
      <c r="O50" s="55"/>
      <c r="P50" s="55"/>
      <c r="Q50" s="55"/>
      <c r="R50" s="55"/>
      <c r="S50" s="55"/>
      <c r="T50" s="55"/>
      <c r="U50" s="55"/>
    </row>
    <row r="51" spans="1:21" ht="30" customHeight="1" x14ac:dyDescent="0.3">
      <c r="A51" s="55"/>
      <c r="B51" s="271" t="s">
        <v>70</v>
      </c>
      <c r="C51" s="272"/>
      <c r="D51" s="272"/>
      <c r="E51" s="272"/>
      <c r="F51" s="272"/>
      <c r="G51" s="272"/>
      <c r="H51" s="272"/>
      <c r="I51" s="272"/>
      <c r="J51" s="272"/>
      <c r="K51" s="273"/>
      <c r="L51" s="230" t="s">
        <v>679</v>
      </c>
      <c r="M51" s="231"/>
      <c r="N51" s="232"/>
      <c r="O51" s="230" t="s">
        <v>680</v>
      </c>
      <c r="P51" s="231"/>
      <c r="Q51" s="232"/>
      <c r="R51" s="266" t="s">
        <v>681</v>
      </c>
      <c r="S51" s="231"/>
      <c r="T51" s="232"/>
      <c r="U51" s="55"/>
    </row>
    <row r="52" spans="1:21" ht="30" customHeight="1" x14ac:dyDescent="0.3">
      <c r="A52" s="55"/>
      <c r="B52" s="274"/>
      <c r="C52" s="275"/>
      <c r="D52" s="275"/>
      <c r="E52" s="275"/>
      <c r="F52" s="275"/>
      <c r="G52" s="275"/>
      <c r="H52" s="275"/>
      <c r="I52" s="275"/>
      <c r="J52" s="275"/>
      <c r="K52" s="276"/>
      <c r="L52" s="57" t="s">
        <v>530</v>
      </c>
      <c r="M52" s="57" t="s">
        <v>531</v>
      </c>
      <c r="N52" s="57" t="s">
        <v>532</v>
      </c>
      <c r="O52" s="57" t="s">
        <v>530</v>
      </c>
      <c r="P52" s="57" t="s">
        <v>531</v>
      </c>
      <c r="Q52" s="57" t="s">
        <v>533</v>
      </c>
      <c r="R52" s="57" t="s">
        <v>530</v>
      </c>
      <c r="S52" s="57" t="s">
        <v>531</v>
      </c>
      <c r="T52" s="57" t="s">
        <v>533</v>
      </c>
      <c r="U52" s="55"/>
    </row>
    <row r="53" spans="1:21" ht="34.799999999999997" customHeight="1" x14ac:dyDescent="0.3">
      <c r="A53" s="55"/>
      <c r="B53" s="269" t="s">
        <v>76</v>
      </c>
      <c r="C53" s="260" t="s">
        <v>534</v>
      </c>
      <c r="D53" s="260" t="s">
        <v>552</v>
      </c>
      <c r="E53" s="262" t="s">
        <v>0</v>
      </c>
      <c r="F53" s="262" t="s">
        <v>1</v>
      </c>
      <c r="G53" s="262" t="s">
        <v>10</v>
      </c>
      <c r="H53" s="262" t="s">
        <v>83</v>
      </c>
      <c r="I53" s="262" t="s">
        <v>2</v>
      </c>
      <c r="J53" s="283" t="s">
        <v>180</v>
      </c>
      <c r="K53" s="262" t="s">
        <v>7</v>
      </c>
      <c r="L53" s="58">
        <v>10</v>
      </c>
      <c r="M53" s="58">
        <v>3</v>
      </c>
      <c r="N53" s="59">
        <f>IF(L53="","",AVERAGE(N55:N66)/(L53*M53))</f>
        <v>1.5952380952380951</v>
      </c>
      <c r="O53" s="58">
        <v>12</v>
      </c>
      <c r="P53" s="58">
        <v>3</v>
      </c>
      <c r="Q53" s="59">
        <f>IF(O53="","",AVERAGE(Q55:Q66)/(O53*P53))</f>
        <v>1.375</v>
      </c>
      <c r="R53" s="58"/>
      <c r="S53" s="58"/>
      <c r="T53" s="59" t="str">
        <f>IF(R53="","",AVERAGE(T55:T66)/(R53*S53))</f>
        <v/>
      </c>
      <c r="U53" s="55"/>
    </row>
    <row r="54" spans="1:21" ht="21" customHeight="1" x14ac:dyDescent="0.35">
      <c r="A54" s="55"/>
      <c r="B54" s="270"/>
      <c r="C54" s="261"/>
      <c r="D54" s="261"/>
      <c r="E54" s="263"/>
      <c r="F54" s="263"/>
      <c r="G54" s="263"/>
      <c r="H54" s="263"/>
      <c r="I54" s="263"/>
      <c r="J54" s="284"/>
      <c r="K54" s="263"/>
      <c r="L54" s="60" t="s">
        <v>72</v>
      </c>
      <c r="M54" s="60" t="s">
        <v>73</v>
      </c>
      <c r="N54" s="60" t="s">
        <v>66</v>
      </c>
      <c r="O54" s="60" t="s">
        <v>72</v>
      </c>
      <c r="P54" s="60" t="s">
        <v>73</v>
      </c>
      <c r="Q54" s="60" t="s">
        <v>66</v>
      </c>
      <c r="R54" s="60" t="s">
        <v>72</v>
      </c>
      <c r="S54" s="60" t="s">
        <v>73</v>
      </c>
      <c r="T54" s="60" t="s">
        <v>66</v>
      </c>
      <c r="U54" s="55"/>
    </row>
    <row r="55" spans="1:21" ht="19.8" customHeight="1" x14ac:dyDescent="0.5">
      <c r="A55" s="55"/>
      <c r="B55" s="69">
        <v>1</v>
      </c>
      <c r="C55" s="84">
        <f t="shared" ref="C55:C66" si="4">M55+P55+S55</f>
        <v>32</v>
      </c>
      <c r="D55" s="85">
        <f t="shared" ref="D55:D66" si="5">M55+P55++S55</f>
        <v>32</v>
      </c>
      <c r="E55" s="72" t="s">
        <v>123</v>
      </c>
      <c r="F55" s="72" t="s">
        <v>124</v>
      </c>
      <c r="G55" s="72" t="s">
        <v>13</v>
      </c>
      <c r="H55" s="72" t="s">
        <v>560</v>
      </c>
      <c r="I55" s="72" t="s">
        <v>690</v>
      </c>
      <c r="J55" s="72">
        <v>1966</v>
      </c>
      <c r="K55" s="73" t="s">
        <v>43</v>
      </c>
      <c r="L55" s="3">
        <v>2</v>
      </c>
      <c r="M55" s="74">
        <f>IF(L55="",0,LOOKUP(L55,'Matrice classement'!$B$2:$C$19))</f>
        <v>17</v>
      </c>
      <c r="N55" s="1">
        <v>35</v>
      </c>
      <c r="O55" s="68">
        <v>3</v>
      </c>
      <c r="P55" s="74">
        <f>IF(O55="",0,LOOKUP(O55,'Matrice classement'!$B$2:$C$19))</f>
        <v>15</v>
      </c>
      <c r="Q55" s="75">
        <v>27</v>
      </c>
      <c r="R55" s="68"/>
      <c r="S55" s="74">
        <f>IF(R55="",0,LOOKUP(R55,'Matrice classement'!$B$2:$C$19))</f>
        <v>0</v>
      </c>
      <c r="T55" s="75"/>
      <c r="U55" s="55"/>
    </row>
    <row r="56" spans="1:21" ht="19.5" customHeight="1" x14ac:dyDescent="0.5">
      <c r="A56" s="55"/>
      <c r="B56" s="69">
        <v>2</v>
      </c>
      <c r="C56" s="70">
        <f t="shared" si="4"/>
        <v>31</v>
      </c>
      <c r="D56" s="85">
        <f t="shared" si="5"/>
        <v>31</v>
      </c>
      <c r="E56" s="72" t="s">
        <v>579</v>
      </c>
      <c r="F56" s="72" t="s">
        <v>279</v>
      </c>
      <c r="G56" s="72" t="s">
        <v>524</v>
      </c>
      <c r="H56" s="72" t="s">
        <v>560</v>
      </c>
      <c r="I56" s="72" t="s">
        <v>580</v>
      </c>
      <c r="J56" s="72">
        <v>1969</v>
      </c>
      <c r="K56" s="73" t="s">
        <v>43</v>
      </c>
      <c r="L56" s="3">
        <v>1</v>
      </c>
      <c r="M56" s="74">
        <f>IF(L56="",0,LOOKUP(L56,'Matrice classement'!$B$2:$C$19))</f>
        <v>20</v>
      </c>
      <c r="N56" s="1">
        <v>11</v>
      </c>
      <c r="O56" s="68">
        <v>5</v>
      </c>
      <c r="P56" s="74">
        <f>IF(O56="",0,LOOKUP(O56,'Matrice classement'!$B$2:$C$19))</f>
        <v>11</v>
      </c>
      <c r="Q56" s="75">
        <v>41</v>
      </c>
      <c r="R56" s="68"/>
      <c r="S56" s="74">
        <f>IF(R56="",0,LOOKUP(R56,'Matrice classement'!$B$2:$C$19))</f>
        <v>0</v>
      </c>
      <c r="T56" s="75"/>
      <c r="U56" s="55"/>
    </row>
    <row r="57" spans="1:21" ht="19.5" customHeight="1" x14ac:dyDescent="0.5">
      <c r="A57" s="55"/>
      <c r="B57" s="69">
        <v>3</v>
      </c>
      <c r="C57" s="70">
        <f t="shared" si="4"/>
        <v>25</v>
      </c>
      <c r="D57" s="85">
        <f t="shared" si="5"/>
        <v>25</v>
      </c>
      <c r="E57" s="72" t="s">
        <v>46</v>
      </c>
      <c r="F57" s="72" t="s">
        <v>47</v>
      </c>
      <c r="G57" s="72" t="s">
        <v>23</v>
      </c>
      <c r="H57" s="72" t="s">
        <v>560</v>
      </c>
      <c r="I57" s="72" t="s">
        <v>636</v>
      </c>
      <c r="J57" s="72">
        <v>1957</v>
      </c>
      <c r="K57" s="73" t="s">
        <v>43</v>
      </c>
      <c r="L57" s="3">
        <v>3</v>
      </c>
      <c r="M57" s="74">
        <f>IF(L57="",0,LOOKUP(L57,'Matrice classement'!$B$2:$C$19))</f>
        <v>15</v>
      </c>
      <c r="N57" s="1">
        <v>38</v>
      </c>
      <c r="O57" s="68">
        <v>6</v>
      </c>
      <c r="P57" s="74">
        <f>IF(O57="",0,LOOKUP(O57,'Matrice classement'!$B$2:$C$19))</f>
        <v>10</v>
      </c>
      <c r="Q57" s="75">
        <v>78</v>
      </c>
      <c r="R57" s="68"/>
      <c r="S57" s="74">
        <f>IF(R57="",0,LOOKUP(R57,'Matrice classement'!$B$2:$C$19))</f>
        <v>0</v>
      </c>
      <c r="T57" s="75"/>
      <c r="U57" s="55"/>
    </row>
    <row r="58" spans="1:21" ht="19.5" customHeight="1" x14ac:dyDescent="0.5">
      <c r="A58" s="55"/>
      <c r="B58" s="69">
        <v>4</v>
      </c>
      <c r="C58" s="84">
        <f t="shared" si="4"/>
        <v>20</v>
      </c>
      <c r="D58" s="85">
        <f t="shared" si="5"/>
        <v>20</v>
      </c>
      <c r="E58" s="72" t="s">
        <v>11</v>
      </c>
      <c r="F58" s="72" t="s">
        <v>40</v>
      </c>
      <c r="G58" s="72" t="s">
        <v>13</v>
      </c>
      <c r="H58" s="72" t="s">
        <v>560</v>
      </c>
      <c r="I58" s="72" t="s">
        <v>516</v>
      </c>
      <c r="J58" s="72">
        <v>1960</v>
      </c>
      <c r="K58" s="73" t="s">
        <v>43</v>
      </c>
      <c r="L58" s="3" t="s">
        <v>267</v>
      </c>
      <c r="M58" s="74">
        <f>IF(L58="",0,LOOKUP(L58,'Matrice classement'!$B$2:$C$19))</f>
        <v>0</v>
      </c>
      <c r="N58" s="1" t="s">
        <v>267</v>
      </c>
      <c r="O58" s="68">
        <v>1</v>
      </c>
      <c r="P58" s="74">
        <f>IF(O58="",0,LOOKUP(O58,'Matrice classement'!$B$2:$C$19))</f>
        <v>20</v>
      </c>
      <c r="Q58" s="75">
        <v>16</v>
      </c>
      <c r="R58" s="68"/>
      <c r="S58" s="74">
        <f>IF(R58="",0,LOOKUP(R58,'Matrice classement'!$B$2:$C$19))</f>
        <v>0</v>
      </c>
      <c r="T58" s="75"/>
      <c r="U58" s="55"/>
    </row>
    <row r="59" spans="1:21" ht="19.5" customHeight="1" x14ac:dyDescent="0.5">
      <c r="A59" s="55"/>
      <c r="B59" s="69">
        <v>5</v>
      </c>
      <c r="C59" s="84">
        <f t="shared" si="4"/>
        <v>19</v>
      </c>
      <c r="D59" s="85">
        <f t="shared" si="5"/>
        <v>19</v>
      </c>
      <c r="E59" s="72" t="s">
        <v>642</v>
      </c>
      <c r="F59" s="72" t="s">
        <v>643</v>
      </c>
      <c r="G59" s="72" t="s">
        <v>23</v>
      </c>
      <c r="H59" s="72" t="s">
        <v>560</v>
      </c>
      <c r="I59" s="72" t="s">
        <v>644</v>
      </c>
      <c r="J59" s="72">
        <v>1989</v>
      </c>
      <c r="K59" s="73" t="s">
        <v>43</v>
      </c>
      <c r="L59" s="3">
        <v>6</v>
      </c>
      <c r="M59" s="74">
        <f>IF(L59="",0,LOOKUP(L59,'Matrice classement'!$B$2:$C$19))</f>
        <v>10</v>
      </c>
      <c r="N59" s="1">
        <v>59</v>
      </c>
      <c r="O59" s="68">
        <v>7</v>
      </c>
      <c r="P59" s="74">
        <f>IF(O59="",0,LOOKUP(O59,'Matrice classement'!$B$2:$C$19))</f>
        <v>9</v>
      </c>
      <c r="Q59" s="75">
        <v>91</v>
      </c>
      <c r="R59" s="68"/>
      <c r="S59" s="74">
        <f>IF(R59="",0,LOOKUP(R59,'Matrice classement'!$B$2:$C$19))</f>
        <v>0</v>
      </c>
      <c r="T59" s="75"/>
      <c r="U59" s="55"/>
    </row>
    <row r="60" spans="1:21" ht="19.5" customHeight="1" x14ac:dyDescent="0.5">
      <c r="A60" s="55"/>
      <c r="B60" s="69">
        <v>6</v>
      </c>
      <c r="C60" s="84">
        <f t="shared" si="4"/>
        <v>17</v>
      </c>
      <c r="D60" s="85">
        <f t="shared" si="5"/>
        <v>17</v>
      </c>
      <c r="E60" s="72" t="s">
        <v>615</v>
      </c>
      <c r="F60" s="72" t="s">
        <v>127</v>
      </c>
      <c r="G60" s="72" t="s">
        <v>524</v>
      </c>
      <c r="H60" s="72" t="s">
        <v>560</v>
      </c>
      <c r="I60" s="72" t="s">
        <v>616</v>
      </c>
      <c r="J60" s="72">
        <v>1991</v>
      </c>
      <c r="K60" s="73" t="s">
        <v>43</v>
      </c>
      <c r="L60" s="3" t="s">
        <v>267</v>
      </c>
      <c r="M60" s="74">
        <f>IF(L60="",0,LOOKUP(L60,'Matrice classement'!$B$2:$C$19))</f>
        <v>0</v>
      </c>
      <c r="N60" s="1" t="s">
        <v>267</v>
      </c>
      <c r="O60" s="68">
        <v>2</v>
      </c>
      <c r="P60" s="74">
        <f>IF(O60="",0,LOOKUP(O60,'Matrice classement'!$B$2:$C$19))</f>
        <v>17</v>
      </c>
      <c r="Q60" s="75">
        <v>24</v>
      </c>
      <c r="R60" s="68"/>
      <c r="S60" s="74">
        <f>IF(R60="",0,LOOKUP(R60,'Matrice classement'!$B$2:$C$19))</f>
        <v>0</v>
      </c>
      <c r="T60" s="75"/>
      <c r="U60" s="55"/>
    </row>
    <row r="61" spans="1:21" ht="19.5" customHeight="1" x14ac:dyDescent="0.5">
      <c r="A61" s="55"/>
      <c r="B61" s="69">
        <v>7</v>
      </c>
      <c r="C61" s="84">
        <f t="shared" si="4"/>
        <v>13</v>
      </c>
      <c r="D61" s="85">
        <f t="shared" si="5"/>
        <v>13</v>
      </c>
      <c r="E61" s="72" t="s">
        <v>649</v>
      </c>
      <c r="F61" s="72" t="s">
        <v>650</v>
      </c>
      <c r="G61" s="72" t="s">
        <v>525</v>
      </c>
      <c r="H61" s="72" t="s">
        <v>560</v>
      </c>
      <c r="I61" s="72" t="s">
        <v>651</v>
      </c>
      <c r="J61" s="72">
        <v>1956</v>
      </c>
      <c r="K61" s="73" t="s">
        <v>43</v>
      </c>
      <c r="L61" s="3" t="s">
        <v>267</v>
      </c>
      <c r="M61" s="74">
        <f>IF(L61="",0,LOOKUP(L61,'Matrice classement'!$B$2:$C$19))</f>
        <v>0</v>
      </c>
      <c r="N61" s="1" t="s">
        <v>267</v>
      </c>
      <c r="O61" s="68">
        <v>4</v>
      </c>
      <c r="P61" s="74">
        <f>IF(O61="",0,LOOKUP(O61,'Matrice classement'!$B$2:$C$19))</f>
        <v>13</v>
      </c>
      <c r="Q61" s="75">
        <v>28</v>
      </c>
      <c r="R61" s="68"/>
      <c r="S61" s="74">
        <f>IF(R61="",0,LOOKUP(R61,'Matrice classement'!$B$2:$C$19))</f>
        <v>0</v>
      </c>
      <c r="T61" s="75"/>
      <c r="U61" s="55"/>
    </row>
    <row r="62" spans="1:21" ht="19.5" customHeight="1" x14ac:dyDescent="0.5">
      <c r="A62" s="55"/>
      <c r="B62" s="69">
        <v>8</v>
      </c>
      <c r="C62" s="84">
        <f t="shared" si="4"/>
        <v>13</v>
      </c>
      <c r="D62" s="85">
        <f t="shared" si="5"/>
        <v>13</v>
      </c>
      <c r="E62" s="72" t="s">
        <v>176</v>
      </c>
      <c r="F62" s="72" t="s">
        <v>173</v>
      </c>
      <c r="G62" s="72" t="s">
        <v>13</v>
      </c>
      <c r="H62" s="72" t="s">
        <v>560</v>
      </c>
      <c r="I62" s="72" t="s">
        <v>529</v>
      </c>
      <c r="J62" s="72">
        <v>1977</v>
      </c>
      <c r="K62" s="73" t="s">
        <v>43</v>
      </c>
      <c r="L62" s="68">
        <v>4</v>
      </c>
      <c r="M62" s="74">
        <f>IF(L62="",0,LOOKUP(L62,'Matrice classement'!$B$2:$C$19))</f>
        <v>13</v>
      </c>
      <c r="N62" s="75">
        <v>48</v>
      </c>
      <c r="O62" s="3" t="s">
        <v>267</v>
      </c>
      <c r="P62" s="74">
        <f>IF(O62="",0,LOOKUP(O62,'Matrice classement'!$B$2:$C$19))</f>
        <v>0</v>
      </c>
      <c r="Q62" s="1" t="s">
        <v>267</v>
      </c>
      <c r="R62" s="68"/>
      <c r="S62" s="74">
        <f>IF(R62="",0,LOOKUP(R62,'Matrice classement'!$B$2:$C$19))</f>
        <v>0</v>
      </c>
      <c r="T62" s="75"/>
      <c r="U62" s="55"/>
    </row>
    <row r="63" spans="1:21" ht="19.5" customHeight="1" x14ac:dyDescent="0.5">
      <c r="A63" s="55"/>
      <c r="B63" s="69">
        <v>9</v>
      </c>
      <c r="C63" s="84">
        <f t="shared" si="4"/>
        <v>11</v>
      </c>
      <c r="D63" s="85">
        <f t="shared" si="5"/>
        <v>11</v>
      </c>
      <c r="E63" s="72" t="s">
        <v>526</v>
      </c>
      <c r="F63" s="72" t="s">
        <v>519</v>
      </c>
      <c r="G63" s="72" t="s">
        <v>525</v>
      </c>
      <c r="H63" s="72" t="s">
        <v>560</v>
      </c>
      <c r="I63" s="72" t="s">
        <v>527</v>
      </c>
      <c r="J63" s="72">
        <v>1957</v>
      </c>
      <c r="K63" s="73" t="s">
        <v>43</v>
      </c>
      <c r="L63" s="68">
        <v>5</v>
      </c>
      <c r="M63" s="74">
        <f>IF(L63="",0,LOOKUP(L63,'Matrice classement'!$B$2:$C$19))</f>
        <v>11</v>
      </c>
      <c r="N63" s="75">
        <v>48</v>
      </c>
      <c r="O63" s="133" t="s">
        <v>575</v>
      </c>
      <c r="P63" s="149">
        <f>IF(O63="",0,LOOKUP(O63,'Matrice classement'!$B$2:$C$19))</f>
        <v>0</v>
      </c>
      <c r="Q63" s="148" t="s">
        <v>637</v>
      </c>
      <c r="R63" s="3"/>
      <c r="S63" s="74">
        <f>IF(R63="",0,LOOKUP(R63,'Matrice classement'!$B$2:$C$19))</f>
        <v>0</v>
      </c>
      <c r="T63" s="1"/>
      <c r="U63" s="55"/>
    </row>
    <row r="64" spans="1:21" ht="19.8" x14ac:dyDescent="0.5">
      <c r="A64" s="55"/>
      <c r="B64" s="69">
        <v>10</v>
      </c>
      <c r="C64" s="84">
        <f t="shared" si="4"/>
        <v>9</v>
      </c>
      <c r="D64" s="85">
        <f t="shared" si="5"/>
        <v>9</v>
      </c>
      <c r="E64" s="72" t="s">
        <v>691</v>
      </c>
      <c r="F64" s="72" t="s">
        <v>692</v>
      </c>
      <c r="G64" s="72" t="s">
        <v>23</v>
      </c>
      <c r="H64" s="72" t="s">
        <v>560</v>
      </c>
      <c r="I64" s="72" t="s">
        <v>693</v>
      </c>
      <c r="J64" s="72">
        <v>1985</v>
      </c>
      <c r="K64" s="73" t="s">
        <v>43</v>
      </c>
      <c r="L64" s="3">
        <v>7</v>
      </c>
      <c r="M64" s="74">
        <f>IF(L64="",0,LOOKUP(L64,'Matrice classement'!$B$2:$C$19))</f>
        <v>9</v>
      </c>
      <c r="N64" s="1">
        <v>96</v>
      </c>
      <c r="O64" s="68" t="s">
        <v>267</v>
      </c>
      <c r="P64" s="74">
        <f>IF(O64="",0,LOOKUP(O64,'Matrice classement'!$B$2:$C$19))</f>
        <v>0</v>
      </c>
      <c r="Q64" s="75" t="s">
        <v>267</v>
      </c>
      <c r="R64" s="68"/>
      <c r="S64" s="74">
        <f>IF(R64="",0,LOOKUP(R64,'Matrice classement'!$B$2:$C$19))</f>
        <v>0</v>
      </c>
      <c r="T64" s="75"/>
      <c r="U64" s="55"/>
    </row>
    <row r="65" spans="1:21" ht="19.5" customHeight="1" x14ac:dyDescent="0.5">
      <c r="A65" s="55"/>
      <c r="B65" s="69">
        <v>11</v>
      </c>
      <c r="C65" s="70">
        <f t="shared" si="4"/>
        <v>8</v>
      </c>
      <c r="D65" s="85">
        <f t="shared" si="5"/>
        <v>8</v>
      </c>
      <c r="E65" s="72" t="s">
        <v>227</v>
      </c>
      <c r="F65" s="72" t="s">
        <v>228</v>
      </c>
      <c r="G65" s="72" t="s">
        <v>23</v>
      </c>
      <c r="H65" s="72" t="s">
        <v>560</v>
      </c>
      <c r="I65" s="72" t="s">
        <v>518</v>
      </c>
      <c r="J65" s="72">
        <v>1965</v>
      </c>
      <c r="K65" s="73" t="s">
        <v>43</v>
      </c>
      <c r="L65" s="3" t="s">
        <v>267</v>
      </c>
      <c r="M65" s="74">
        <f>IF(L65="",0,LOOKUP(L65,'Matrice classement'!$B$2:$C$19))</f>
        <v>0</v>
      </c>
      <c r="N65" s="1" t="s">
        <v>267</v>
      </c>
      <c r="O65" s="68">
        <v>8</v>
      </c>
      <c r="P65" s="74">
        <f>IF(O65="",0,LOOKUP(O65,'Matrice classement'!$B$2:$C$19))</f>
        <v>8</v>
      </c>
      <c r="Q65" s="75">
        <v>91</v>
      </c>
      <c r="R65" s="68"/>
      <c r="S65" s="74">
        <f>IF(R65="",0,LOOKUP(R65,'Matrice classement'!$B$2:$C$19))</f>
        <v>0</v>
      </c>
      <c r="T65" s="75"/>
      <c r="U65" s="55"/>
    </row>
    <row r="66" spans="1:21" ht="19.5" customHeight="1" x14ac:dyDescent="0.5">
      <c r="A66" s="55"/>
      <c r="B66" s="69">
        <v>12</v>
      </c>
      <c r="C66" s="84">
        <f t="shared" si="4"/>
        <v>0</v>
      </c>
      <c r="D66" s="85">
        <f t="shared" si="5"/>
        <v>0</v>
      </c>
      <c r="E66" s="72" t="s">
        <v>271</v>
      </c>
      <c r="F66" s="72" t="s">
        <v>281</v>
      </c>
      <c r="G66" s="72" t="s">
        <v>20</v>
      </c>
      <c r="H66" s="72" t="s">
        <v>560</v>
      </c>
      <c r="I66" s="72" t="s">
        <v>587</v>
      </c>
      <c r="J66" s="72">
        <v>1962</v>
      </c>
      <c r="K66" s="73" t="s">
        <v>43</v>
      </c>
      <c r="L66" s="3" t="s">
        <v>257</v>
      </c>
      <c r="M66" s="74">
        <f>IF(L66="",0,LOOKUP(L66,'Matrice classement'!$B$2:$C$19))</f>
        <v>0</v>
      </c>
      <c r="N66" s="1" t="s">
        <v>257</v>
      </c>
      <c r="O66" s="68" t="s">
        <v>267</v>
      </c>
      <c r="P66" s="74">
        <f>IF(O66="",0,LOOKUP(O66,'Matrice classement'!$B$2:$C$19))</f>
        <v>0</v>
      </c>
      <c r="Q66" s="75" t="s">
        <v>267</v>
      </c>
      <c r="R66" s="68"/>
      <c r="S66" s="74">
        <f>IF(R66="",0,LOOKUP(R66,'Matrice classement'!$B$2:$C$19))</f>
        <v>0</v>
      </c>
      <c r="T66" s="75"/>
      <c r="U66" s="55"/>
    </row>
    <row r="67" spans="1:21" ht="19.95" customHeight="1" x14ac:dyDescent="0.45">
      <c r="A67" s="55"/>
      <c r="B67" s="80"/>
      <c r="C67" s="80"/>
      <c r="D67" s="80"/>
      <c r="E67" s="80"/>
      <c r="F67" s="80"/>
      <c r="G67" s="80"/>
      <c r="H67" s="80"/>
      <c r="I67" s="80"/>
      <c r="J67" s="80"/>
      <c r="K67" s="80"/>
      <c r="L67" s="80"/>
      <c r="M67" s="80"/>
      <c r="N67" s="80"/>
      <c r="O67" s="89"/>
      <c r="P67" s="88"/>
      <c r="Q67" s="88"/>
      <c r="R67" s="88"/>
      <c r="S67" s="88"/>
      <c r="T67" s="88"/>
      <c r="U67" s="55"/>
    </row>
    <row r="68" spans="1:21" ht="30" customHeight="1" x14ac:dyDescent="0.3">
      <c r="A68" s="55"/>
      <c r="B68" s="271" t="s">
        <v>82</v>
      </c>
      <c r="C68" s="272"/>
      <c r="D68" s="272"/>
      <c r="E68" s="272"/>
      <c r="F68" s="272"/>
      <c r="G68" s="272"/>
      <c r="H68" s="272"/>
      <c r="I68" s="272"/>
      <c r="J68" s="272"/>
      <c r="K68" s="273"/>
      <c r="L68" s="230" t="s">
        <v>679</v>
      </c>
      <c r="M68" s="231"/>
      <c r="N68" s="232"/>
      <c r="O68" s="230" t="s">
        <v>680</v>
      </c>
      <c r="P68" s="231"/>
      <c r="Q68" s="232"/>
      <c r="R68" s="266" t="s">
        <v>681</v>
      </c>
      <c r="S68" s="231"/>
      <c r="T68" s="232"/>
      <c r="U68" s="55"/>
    </row>
    <row r="69" spans="1:21" ht="30" customHeight="1" x14ac:dyDescent="0.3">
      <c r="A69" s="55"/>
      <c r="B69" s="274"/>
      <c r="C69" s="275"/>
      <c r="D69" s="275"/>
      <c r="E69" s="275"/>
      <c r="F69" s="275"/>
      <c r="G69" s="275"/>
      <c r="H69" s="275"/>
      <c r="I69" s="275"/>
      <c r="J69" s="275"/>
      <c r="K69" s="276"/>
      <c r="L69" s="57" t="s">
        <v>530</v>
      </c>
      <c r="M69" s="57" t="s">
        <v>531</v>
      </c>
      <c r="N69" s="57" t="s">
        <v>532</v>
      </c>
      <c r="O69" s="57" t="s">
        <v>530</v>
      </c>
      <c r="P69" s="57" t="s">
        <v>531</v>
      </c>
      <c r="Q69" s="57" t="s">
        <v>533</v>
      </c>
      <c r="R69" s="57" t="s">
        <v>530</v>
      </c>
      <c r="S69" s="57" t="s">
        <v>531</v>
      </c>
      <c r="T69" s="57" t="s">
        <v>533</v>
      </c>
      <c r="U69" s="55"/>
    </row>
    <row r="70" spans="1:21" ht="28.8" customHeight="1" x14ac:dyDescent="0.3">
      <c r="A70" s="55"/>
      <c r="B70" s="269" t="s">
        <v>76</v>
      </c>
      <c r="C70" s="260" t="s">
        <v>534</v>
      </c>
      <c r="D70" s="260" t="s">
        <v>552</v>
      </c>
      <c r="E70" s="262" t="s">
        <v>0</v>
      </c>
      <c r="F70" s="262" t="s">
        <v>1</v>
      </c>
      <c r="G70" s="262" t="s">
        <v>10</v>
      </c>
      <c r="H70" s="262" t="s">
        <v>83</v>
      </c>
      <c r="I70" s="262" t="s">
        <v>2</v>
      </c>
      <c r="J70" s="283" t="s">
        <v>180</v>
      </c>
      <c r="K70" s="262" t="s">
        <v>7</v>
      </c>
      <c r="L70" s="58">
        <v>10</v>
      </c>
      <c r="M70" s="58">
        <v>3</v>
      </c>
      <c r="N70" s="59">
        <f>IF(L70="","",AVERAGE(N72:N75)/(L70*M70))</f>
        <v>1.0083333333333333</v>
      </c>
      <c r="O70" s="58">
        <v>12</v>
      </c>
      <c r="P70" s="58">
        <v>3</v>
      </c>
      <c r="Q70" s="59">
        <f>IF(O70="","",AVERAGE(Q72:Q75)/(O70*P70))</f>
        <v>1.2037037037037037</v>
      </c>
      <c r="R70" s="58"/>
      <c r="S70" s="58"/>
      <c r="T70" s="59" t="str">
        <f>IF(R70="","",AVERAGE(T72:T75)/(R70*S70))</f>
        <v/>
      </c>
      <c r="U70" s="55"/>
    </row>
    <row r="71" spans="1:21" ht="15.6" x14ac:dyDescent="0.35">
      <c r="A71" s="55"/>
      <c r="B71" s="270"/>
      <c r="C71" s="261"/>
      <c r="D71" s="261"/>
      <c r="E71" s="263"/>
      <c r="F71" s="263"/>
      <c r="G71" s="263"/>
      <c r="H71" s="263"/>
      <c r="I71" s="263"/>
      <c r="J71" s="284"/>
      <c r="K71" s="263"/>
      <c r="L71" s="60" t="s">
        <v>72</v>
      </c>
      <c r="M71" s="60" t="s">
        <v>73</v>
      </c>
      <c r="N71" s="60" t="s">
        <v>66</v>
      </c>
      <c r="O71" s="60" t="s">
        <v>72</v>
      </c>
      <c r="P71" s="60" t="s">
        <v>73</v>
      </c>
      <c r="Q71" s="60" t="s">
        <v>66</v>
      </c>
      <c r="R71" s="60" t="s">
        <v>72</v>
      </c>
      <c r="S71" s="60" t="s">
        <v>73</v>
      </c>
      <c r="T71" s="60" t="s">
        <v>66</v>
      </c>
      <c r="U71" s="55"/>
    </row>
    <row r="72" spans="1:21" ht="19.8" x14ac:dyDescent="0.5">
      <c r="A72" s="55"/>
      <c r="B72" s="69">
        <v>1</v>
      </c>
      <c r="C72" s="84">
        <f>M72+P72+S72</f>
        <v>37</v>
      </c>
      <c r="D72" s="85">
        <f>M72+P72++S72</f>
        <v>37</v>
      </c>
      <c r="E72" s="72" t="s">
        <v>562</v>
      </c>
      <c r="F72" s="72" t="s">
        <v>49</v>
      </c>
      <c r="G72" s="72" t="s">
        <v>524</v>
      </c>
      <c r="H72" s="72" t="s">
        <v>560</v>
      </c>
      <c r="I72" s="72" t="s">
        <v>563</v>
      </c>
      <c r="J72" s="72">
        <v>1983</v>
      </c>
      <c r="K72" s="73" t="s">
        <v>109</v>
      </c>
      <c r="L72" s="68">
        <v>1</v>
      </c>
      <c r="M72" s="74">
        <f>IF(L72="",0,LOOKUP(L72,'Matrice classement'!$B$2:$C$19))</f>
        <v>20</v>
      </c>
      <c r="N72" s="75">
        <v>15</v>
      </c>
      <c r="O72" s="68">
        <v>2</v>
      </c>
      <c r="P72" s="74">
        <f>IF(O72="",0,LOOKUP(O72,'Matrice classement'!$B$2:$C$19))</f>
        <v>17</v>
      </c>
      <c r="Q72" s="75">
        <v>29</v>
      </c>
      <c r="R72" s="3"/>
      <c r="S72" s="74">
        <f>IF(R72="",0,LOOKUP(R72,'Matrice classement'!$B$2:$C$19))</f>
        <v>0</v>
      </c>
      <c r="T72" s="75"/>
      <c r="U72" s="55"/>
    </row>
    <row r="73" spans="1:21" ht="19.8" x14ac:dyDescent="0.5">
      <c r="A73" s="55"/>
      <c r="B73" s="69">
        <v>2</v>
      </c>
      <c r="C73" s="84">
        <f>M73+P73+S73</f>
        <v>37</v>
      </c>
      <c r="D73" s="85">
        <f>M73+P73++S73</f>
        <v>37</v>
      </c>
      <c r="E73" s="72" t="s">
        <v>602</v>
      </c>
      <c r="F73" s="72" t="s">
        <v>603</v>
      </c>
      <c r="G73" s="72" t="s">
        <v>20</v>
      </c>
      <c r="H73" s="72" t="s">
        <v>560</v>
      </c>
      <c r="I73" s="72" t="s">
        <v>604</v>
      </c>
      <c r="J73" s="72">
        <v>2002</v>
      </c>
      <c r="K73" s="73" t="s">
        <v>109</v>
      </c>
      <c r="L73" s="68">
        <v>2</v>
      </c>
      <c r="M73" s="74">
        <f>IF(L73="",0,LOOKUP(L73,'Matrice classement'!$B$2:$C$19))</f>
        <v>17</v>
      </c>
      <c r="N73" s="75">
        <v>25</v>
      </c>
      <c r="O73" s="68">
        <v>1</v>
      </c>
      <c r="P73" s="74">
        <f>IF(O73="",0,LOOKUP(O73,'Matrice classement'!$B$2:$C$19))</f>
        <v>20</v>
      </c>
      <c r="Q73" s="75">
        <v>24</v>
      </c>
      <c r="R73" s="3"/>
      <c r="S73" s="74">
        <f>IF(R73="",0,LOOKUP(R73,'Matrice classement'!$B$2:$C$19))</f>
        <v>0</v>
      </c>
      <c r="T73" s="75"/>
      <c r="U73" s="55"/>
    </row>
    <row r="74" spans="1:21" ht="19.8" x14ac:dyDescent="0.5">
      <c r="A74" s="55"/>
      <c r="B74" s="69">
        <v>3</v>
      </c>
      <c r="C74" s="84">
        <f>M74+P74+S74</f>
        <v>15</v>
      </c>
      <c r="D74" s="85">
        <f>M74+P74++S74</f>
        <v>15</v>
      </c>
      <c r="E74" s="72" t="s">
        <v>3</v>
      </c>
      <c r="F74" s="72" t="s">
        <v>107</v>
      </c>
      <c r="G74" s="72" t="s">
        <v>20</v>
      </c>
      <c r="H74" s="72" t="s">
        <v>560</v>
      </c>
      <c r="I74" s="72" t="s">
        <v>517</v>
      </c>
      <c r="J74" s="72">
        <v>1958</v>
      </c>
      <c r="K74" s="73" t="s">
        <v>109</v>
      </c>
      <c r="L74" s="68">
        <v>3</v>
      </c>
      <c r="M74" s="74">
        <f>IF(L74="",0,LOOKUP(L74,'Matrice classement'!$B$2:$C$19))</f>
        <v>15</v>
      </c>
      <c r="N74" s="75">
        <v>31</v>
      </c>
      <c r="O74" s="3" t="s">
        <v>267</v>
      </c>
      <c r="P74" s="74">
        <f>IF(O74="",0,LOOKUP(O74,'Matrice classement'!$B$2:$C$19))</f>
        <v>0</v>
      </c>
      <c r="Q74" s="1" t="s">
        <v>267</v>
      </c>
      <c r="R74" s="68"/>
      <c r="S74" s="74">
        <f>IF(R74="",0,LOOKUP(R74,'Matrice classement'!$B$2:$C$19))</f>
        <v>0</v>
      </c>
      <c r="T74" s="75"/>
      <c r="U74" s="55"/>
    </row>
    <row r="75" spans="1:21" ht="19.8" x14ac:dyDescent="0.5">
      <c r="A75" s="55"/>
      <c r="B75" s="69">
        <v>4</v>
      </c>
      <c r="C75" s="84">
        <f>M75+P75+S75</f>
        <v>28</v>
      </c>
      <c r="D75" s="85">
        <f>M75+P75++S75</f>
        <v>28</v>
      </c>
      <c r="E75" s="72" t="s">
        <v>614</v>
      </c>
      <c r="F75" s="72" t="s">
        <v>25</v>
      </c>
      <c r="G75" s="72" t="s">
        <v>23</v>
      </c>
      <c r="H75" s="72" t="s">
        <v>560</v>
      </c>
      <c r="I75" s="72" t="s">
        <v>598</v>
      </c>
      <c r="J75" s="72">
        <v>1981</v>
      </c>
      <c r="K75" s="73" t="s">
        <v>109</v>
      </c>
      <c r="L75" s="3">
        <v>4</v>
      </c>
      <c r="M75" s="74">
        <f>IF(L75="",0,LOOKUP(L75,'Matrice classement'!$B$2:$C$19))</f>
        <v>13</v>
      </c>
      <c r="N75" s="1">
        <v>50</v>
      </c>
      <c r="O75" s="68">
        <v>3</v>
      </c>
      <c r="P75" s="74">
        <f>IF(O75="",0,LOOKUP(O75,'Matrice classement'!$B$2:$C$19))</f>
        <v>15</v>
      </c>
      <c r="Q75" s="75">
        <v>77</v>
      </c>
      <c r="R75" s="68"/>
      <c r="S75" s="74">
        <f>IF(R75="",0,LOOKUP(R75,'Matrice classement'!$B$2:$C$19))</f>
        <v>0</v>
      </c>
      <c r="T75" s="75"/>
      <c r="U75" s="55"/>
    </row>
    <row r="76" spans="1:21" ht="18.600000000000001" x14ac:dyDescent="0.45">
      <c r="A76" s="55"/>
      <c r="B76" s="88"/>
      <c r="C76" s="88"/>
      <c r="D76" s="88"/>
      <c r="E76" s="88"/>
      <c r="F76" s="88"/>
      <c r="G76" s="88"/>
      <c r="H76" s="88"/>
      <c r="I76" s="88"/>
      <c r="J76" s="88"/>
      <c r="K76" s="88"/>
      <c r="L76" s="88"/>
      <c r="M76" s="88"/>
      <c r="N76" s="80"/>
      <c r="O76" s="88"/>
      <c r="P76" s="88"/>
      <c r="Q76" s="88"/>
      <c r="R76" s="88"/>
      <c r="S76" s="88"/>
      <c r="T76" s="88"/>
      <c r="U76" s="55"/>
    </row>
    <row r="77" spans="1:21" ht="30" customHeight="1" x14ac:dyDescent="0.3">
      <c r="A77" s="55"/>
      <c r="B77" s="271" t="s">
        <v>71</v>
      </c>
      <c r="C77" s="272"/>
      <c r="D77" s="272"/>
      <c r="E77" s="272"/>
      <c r="F77" s="272"/>
      <c r="G77" s="272"/>
      <c r="H77" s="272"/>
      <c r="I77" s="272"/>
      <c r="J77" s="272"/>
      <c r="K77" s="273"/>
      <c r="L77" s="230" t="s">
        <v>679</v>
      </c>
      <c r="M77" s="231"/>
      <c r="N77" s="232"/>
      <c r="O77" s="230" t="s">
        <v>680</v>
      </c>
      <c r="P77" s="231"/>
      <c r="Q77" s="232"/>
      <c r="R77" s="266" t="s">
        <v>681</v>
      </c>
      <c r="S77" s="231"/>
      <c r="T77" s="232"/>
      <c r="U77" s="55"/>
    </row>
    <row r="78" spans="1:21" ht="30" customHeight="1" x14ac:dyDescent="0.3">
      <c r="A78" s="55"/>
      <c r="B78" s="274"/>
      <c r="C78" s="275"/>
      <c r="D78" s="275"/>
      <c r="E78" s="275"/>
      <c r="F78" s="275"/>
      <c r="G78" s="275"/>
      <c r="H78" s="275"/>
      <c r="I78" s="275"/>
      <c r="J78" s="275"/>
      <c r="K78" s="276"/>
      <c r="L78" s="57" t="s">
        <v>530</v>
      </c>
      <c r="M78" s="57" t="s">
        <v>531</v>
      </c>
      <c r="N78" s="57" t="s">
        <v>532</v>
      </c>
      <c r="O78" s="57" t="s">
        <v>530</v>
      </c>
      <c r="P78" s="57" t="s">
        <v>531</v>
      </c>
      <c r="Q78" s="57" t="s">
        <v>533</v>
      </c>
      <c r="R78" s="57" t="s">
        <v>530</v>
      </c>
      <c r="S78" s="57" t="s">
        <v>531</v>
      </c>
      <c r="T78" s="57" t="s">
        <v>533</v>
      </c>
      <c r="U78" s="55"/>
    </row>
    <row r="79" spans="1:21" ht="25.2" customHeight="1" x14ac:dyDescent="0.3">
      <c r="A79" s="55"/>
      <c r="B79" s="269" t="s">
        <v>76</v>
      </c>
      <c r="C79" s="260" t="s">
        <v>534</v>
      </c>
      <c r="D79" s="260" t="s">
        <v>552</v>
      </c>
      <c r="E79" s="262" t="s">
        <v>0</v>
      </c>
      <c r="F79" s="262" t="s">
        <v>1</v>
      </c>
      <c r="G79" s="262" t="s">
        <v>10</v>
      </c>
      <c r="H79" s="262" t="s">
        <v>83</v>
      </c>
      <c r="I79" s="262" t="s">
        <v>2</v>
      </c>
      <c r="J79" s="283" t="s">
        <v>180</v>
      </c>
      <c r="K79" s="262" t="s">
        <v>7</v>
      </c>
      <c r="L79" s="58">
        <v>10</v>
      </c>
      <c r="M79" s="58">
        <v>2</v>
      </c>
      <c r="N79" s="59">
        <f>IF(L79="","",AVERAGE(N81:N89)/(L79*M79))</f>
        <v>1.0285714285714287</v>
      </c>
      <c r="O79" s="58">
        <v>12</v>
      </c>
      <c r="P79" s="58">
        <v>2</v>
      </c>
      <c r="Q79" s="59">
        <f>IF(O79="","",AVERAGE(Q81:Q89)/(O79*P79))</f>
        <v>2.109375</v>
      </c>
      <c r="R79" s="58"/>
      <c r="S79" s="58"/>
      <c r="T79" s="59" t="str">
        <f>IF(R79="","",AVERAGE(T81:T89)/(R79*S79))</f>
        <v/>
      </c>
      <c r="U79" s="55"/>
    </row>
    <row r="80" spans="1:21" ht="19.95" customHeight="1" x14ac:dyDescent="0.35">
      <c r="A80" s="55"/>
      <c r="B80" s="270"/>
      <c r="C80" s="261"/>
      <c r="D80" s="261"/>
      <c r="E80" s="263"/>
      <c r="F80" s="263"/>
      <c r="G80" s="263"/>
      <c r="H80" s="263"/>
      <c r="I80" s="263"/>
      <c r="J80" s="284"/>
      <c r="K80" s="263"/>
      <c r="L80" s="60" t="s">
        <v>72</v>
      </c>
      <c r="M80" s="60" t="s">
        <v>73</v>
      </c>
      <c r="N80" s="60" t="s">
        <v>66</v>
      </c>
      <c r="O80" s="60" t="s">
        <v>72</v>
      </c>
      <c r="P80" s="60" t="s">
        <v>73</v>
      </c>
      <c r="Q80" s="60" t="s">
        <v>66</v>
      </c>
      <c r="R80" s="60" t="s">
        <v>72</v>
      </c>
      <c r="S80" s="60" t="s">
        <v>73</v>
      </c>
      <c r="T80" s="60" t="s">
        <v>66</v>
      </c>
      <c r="U80" s="55"/>
    </row>
    <row r="81" spans="1:21" ht="19.8" x14ac:dyDescent="0.5">
      <c r="A81" s="55"/>
      <c r="B81" s="69">
        <v>1</v>
      </c>
      <c r="C81" s="84">
        <f t="shared" ref="C81:C89" si="6">M81+P81+S81</f>
        <v>37</v>
      </c>
      <c r="D81" s="85">
        <f t="shared" ref="D81:D89" si="7">M81+P81++S81</f>
        <v>37</v>
      </c>
      <c r="E81" s="72" t="s">
        <v>187</v>
      </c>
      <c r="F81" s="72" t="s">
        <v>511</v>
      </c>
      <c r="G81" s="72" t="s">
        <v>525</v>
      </c>
      <c r="H81" s="72" t="s">
        <v>560</v>
      </c>
      <c r="I81" s="72" t="s">
        <v>536</v>
      </c>
      <c r="J81" s="72">
        <v>1967</v>
      </c>
      <c r="K81" s="73" t="s">
        <v>56</v>
      </c>
      <c r="L81" s="3">
        <v>2</v>
      </c>
      <c r="M81" s="74">
        <f>IF(L81="",0,LOOKUP(L81,'Matrice classement'!$B$2:$C$19))</f>
        <v>17</v>
      </c>
      <c r="N81" s="1">
        <v>7</v>
      </c>
      <c r="O81" s="68">
        <v>1</v>
      </c>
      <c r="P81" s="74">
        <f>IF(O81="",0,LOOKUP(O81,'Matrice classement'!$B$2:$C$19))</f>
        <v>20</v>
      </c>
      <c r="Q81" s="75">
        <v>27</v>
      </c>
      <c r="R81" s="68"/>
      <c r="S81" s="74">
        <f>IF(R81="",0,LOOKUP(R81,'Matrice classement'!$B$2:$C$19))</f>
        <v>0</v>
      </c>
      <c r="T81" s="75"/>
      <c r="U81" s="55"/>
    </row>
    <row r="82" spans="1:21" ht="19.8" x14ac:dyDescent="0.5">
      <c r="A82" s="55"/>
      <c r="B82" s="69">
        <v>2</v>
      </c>
      <c r="C82" s="70">
        <f t="shared" si="6"/>
        <v>28</v>
      </c>
      <c r="D82" s="85">
        <f t="shared" si="7"/>
        <v>28</v>
      </c>
      <c r="E82" s="72" t="s">
        <v>605</v>
      </c>
      <c r="F82" s="72" t="s">
        <v>40</v>
      </c>
      <c r="G82" s="72" t="s">
        <v>23</v>
      </c>
      <c r="H82" s="72" t="s">
        <v>560</v>
      </c>
      <c r="I82" s="72" t="s">
        <v>606</v>
      </c>
      <c r="J82" s="72">
        <v>1980</v>
      </c>
      <c r="K82" s="73" t="s">
        <v>56</v>
      </c>
      <c r="L82" s="3">
        <v>1</v>
      </c>
      <c r="M82" s="74">
        <f>IF(L82="",0,LOOKUP(L82,'Matrice classement'!$B$2:$C$19))</f>
        <v>20</v>
      </c>
      <c r="N82" s="1">
        <v>5</v>
      </c>
      <c r="O82" s="68">
        <v>8</v>
      </c>
      <c r="P82" s="74">
        <f>IF(O82="",0,LOOKUP(O82,'Matrice classement'!$B$2:$C$19))</f>
        <v>8</v>
      </c>
      <c r="Q82" s="75">
        <v>68</v>
      </c>
      <c r="R82" s="68"/>
      <c r="S82" s="74">
        <f>IF(R82="",0,LOOKUP(R82,'Matrice classement'!$B$2:$C$19))</f>
        <v>0</v>
      </c>
      <c r="T82" s="75"/>
      <c r="U82" s="55"/>
    </row>
    <row r="83" spans="1:21" ht="21" customHeight="1" x14ac:dyDescent="0.5">
      <c r="A83" s="55"/>
      <c r="B83" s="69">
        <v>3</v>
      </c>
      <c r="C83" s="70">
        <f t="shared" si="6"/>
        <v>26</v>
      </c>
      <c r="D83" s="85">
        <f t="shared" si="7"/>
        <v>26</v>
      </c>
      <c r="E83" s="72" t="s">
        <v>57</v>
      </c>
      <c r="F83" s="72" t="s">
        <v>39</v>
      </c>
      <c r="G83" s="72" t="s">
        <v>13</v>
      </c>
      <c r="H83" s="72" t="s">
        <v>560</v>
      </c>
      <c r="I83" s="72" t="s">
        <v>696</v>
      </c>
      <c r="J83" s="72">
        <v>1958</v>
      </c>
      <c r="K83" s="73" t="s">
        <v>56</v>
      </c>
      <c r="L83" s="3">
        <v>4</v>
      </c>
      <c r="M83" s="74">
        <f>IF(L83="",0,LOOKUP(L83,'Matrice classement'!$B$2:$C$19))</f>
        <v>13</v>
      </c>
      <c r="N83" s="1">
        <v>13</v>
      </c>
      <c r="O83" s="68">
        <v>4</v>
      </c>
      <c r="P83" s="74">
        <f>IF(O83="",0,LOOKUP(O83,'Matrice classement'!$B$2:$C$19))</f>
        <v>13</v>
      </c>
      <c r="Q83" s="75">
        <v>49</v>
      </c>
      <c r="R83" s="68"/>
      <c r="S83" s="74">
        <f>IF(R83="",0,LOOKUP(R83,'Matrice classement'!$B$2:$C$19))</f>
        <v>0</v>
      </c>
      <c r="T83" s="75"/>
      <c r="U83" s="55"/>
    </row>
    <row r="84" spans="1:21" ht="19.8" x14ac:dyDescent="0.5">
      <c r="A84" s="55"/>
      <c r="B84" s="69">
        <v>4</v>
      </c>
      <c r="C84" s="70">
        <f t="shared" si="6"/>
        <v>26</v>
      </c>
      <c r="D84" s="85">
        <f t="shared" si="7"/>
        <v>26</v>
      </c>
      <c r="E84" s="72" t="s">
        <v>596</v>
      </c>
      <c r="F84" s="72" t="s">
        <v>694</v>
      </c>
      <c r="G84" s="72" t="s">
        <v>595</v>
      </c>
      <c r="H84" s="72" t="s">
        <v>560</v>
      </c>
      <c r="I84" s="72" t="s">
        <v>695</v>
      </c>
      <c r="J84" s="72">
        <v>2005</v>
      </c>
      <c r="K84" s="73" t="s">
        <v>56</v>
      </c>
      <c r="L84" s="3">
        <v>5</v>
      </c>
      <c r="M84" s="74">
        <f>IF(L84="",0,LOOKUP(L84,'Matrice classement'!$B$2:$C$19))</f>
        <v>11</v>
      </c>
      <c r="N84" s="1">
        <v>20</v>
      </c>
      <c r="O84" s="68">
        <v>3</v>
      </c>
      <c r="P84" s="74">
        <f>IF(O84="",0,LOOKUP(O84,'Matrice classement'!$B$2:$C$19))</f>
        <v>15</v>
      </c>
      <c r="Q84" s="75">
        <v>43</v>
      </c>
      <c r="R84" s="68"/>
      <c r="S84" s="74">
        <f>IF(R84="",0,LOOKUP(R84,'Matrice classement'!$B$2:$C$19))</f>
        <v>0</v>
      </c>
      <c r="T84" s="75"/>
      <c r="U84" s="55"/>
    </row>
    <row r="85" spans="1:21" ht="19.8" x14ac:dyDescent="0.5">
      <c r="A85" s="55"/>
      <c r="B85" s="69">
        <v>5</v>
      </c>
      <c r="C85" s="70">
        <f t="shared" si="6"/>
        <v>20</v>
      </c>
      <c r="D85" s="85">
        <f t="shared" si="7"/>
        <v>20</v>
      </c>
      <c r="E85" s="5" t="s">
        <v>271</v>
      </c>
      <c r="F85" s="5" t="s">
        <v>588</v>
      </c>
      <c r="G85" s="5" t="s">
        <v>20</v>
      </c>
      <c r="H85" s="5" t="s">
        <v>560</v>
      </c>
      <c r="I85" s="5" t="s">
        <v>589</v>
      </c>
      <c r="J85" s="5">
        <v>2002</v>
      </c>
      <c r="K85" s="6" t="s">
        <v>56</v>
      </c>
      <c r="L85" s="3">
        <v>6</v>
      </c>
      <c r="M85" s="74">
        <f>IF(L85="",0,LOOKUP(L85,'Matrice classement'!$B$2:$C$19))</f>
        <v>10</v>
      </c>
      <c r="N85" s="1">
        <v>39</v>
      </c>
      <c r="O85" s="68">
        <v>6</v>
      </c>
      <c r="P85" s="74">
        <f>IF(O85="",0,LOOKUP(O85,'Matrice classement'!$B$2:$C$19))</f>
        <v>10</v>
      </c>
      <c r="Q85" s="75">
        <v>59</v>
      </c>
      <c r="R85" s="68"/>
      <c r="S85" s="74">
        <f>IF(R85="",0,LOOKUP(R85,'Matrice classement'!$B$2:$C$19))</f>
        <v>0</v>
      </c>
      <c r="T85" s="75"/>
      <c r="U85" s="55"/>
    </row>
    <row r="86" spans="1:21" ht="19.8" x14ac:dyDescent="0.5">
      <c r="A86" s="55"/>
      <c r="B86" s="69">
        <v>6</v>
      </c>
      <c r="C86" s="70">
        <f t="shared" si="6"/>
        <v>18</v>
      </c>
      <c r="D86" s="85">
        <f t="shared" si="7"/>
        <v>18</v>
      </c>
      <c r="E86" s="21" t="s">
        <v>26</v>
      </c>
      <c r="F86" s="21" t="s">
        <v>553</v>
      </c>
      <c r="G86" s="21" t="s">
        <v>20</v>
      </c>
      <c r="H86" s="21" t="s">
        <v>560</v>
      </c>
      <c r="I86" s="21" t="s">
        <v>700</v>
      </c>
      <c r="J86" s="21">
        <v>2009</v>
      </c>
      <c r="K86" s="134" t="s">
        <v>56</v>
      </c>
      <c r="L86" s="3">
        <v>7</v>
      </c>
      <c r="M86" s="74">
        <f>IF(L86="",0,LOOKUP(L86,'Matrice classement'!$B$2:$C$19))</f>
        <v>9</v>
      </c>
      <c r="N86" s="1">
        <v>50</v>
      </c>
      <c r="O86" s="68">
        <v>7</v>
      </c>
      <c r="P86" s="74">
        <f>IF(O86="",0,LOOKUP(O86,'Matrice classement'!$B$2:$C$19))</f>
        <v>9</v>
      </c>
      <c r="Q86" s="75">
        <v>63</v>
      </c>
      <c r="R86" s="68"/>
      <c r="S86" s="74">
        <f>IF(R86="",0,LOOKUP(R86,'Matrice classement'!$B$2:$C$19))</f>
        <v>0</v>
      </c>
      <c r="T86" s="75"/>
      <c r="U86" s="55"/>
    </row>
    <row r="87" spans="1:21" ht="19.8" x14ac:dyDescent="0.5">
      <c r="A87" s="55"/>
      <c r="B87" s="69">
        <v>7</v>
      </c>
      <c r="C87" s="84">
        <f t="shared" si="6"/>
        <v>17</v>
      </c>
      <c r="D87" s="85">
        <f t="shared" si="7"/>
        <v>17</v>
      </c>
      <c r="E87" s="72" t="s">
        <v>582</v>
      </c>
      <c r="F87" s="72" t="s">
        <v>667</v>
      </c>
      <c r="G87" s="72" t="s">
        <v>23</v>
      </c>
      <c r="H87" s="72" t="s">
        <v>560</v>
      </c>
      <c r="I87" s="72" t="s">
        <v>652</v>
      </c>
      <c r="J87" s="72">
        <v>1957</v>
      </c>
      <c r="K87" s="73" t="s">
        <v>56</v>
      </c>
      <c r="L87" s="3" t="s">
        <v>267</v>
      </c>
      <c r="M87" s="74">
        <f>IF(L87="",0,LOOKUP(L87,'Matrice classement'!$B$2:$C$19))</f>
        <v>0</v>
      </c>
      <c r="N87" s="1" t="s">
        <v>267</v>
      </c>
      <c r="O87" s="68">
        <v>2</v>
      </c>
      <c r="P87" s="74">
        <f>IF(O87="",0,LOOKUP(O87,'Matrice classement'!$B$2:$C$19))</f>
        <v>17</v>
      </c>
      <c r="Q87" s="75">
        <v>41</v>
      </c>
      <c r="R87" s="68"/>
      <c r="S87" s="74">
        <f>IF(R87="",0,LOOKUP(R87,'Matrice classement'!$B$2:$C$19))</f>
        <v>0</v>
      </c>
      <c r="T87" s="75"/>
      <c r="U87" s="55"/>
    </row>
    <row r="88" spans="1:21" ht="19.8" x14ac:dyDescent="0.5">
      <c r="A88" s="55"/>
      <c r="B88" s="69">
        <v>8</v>
      </c>
      <c r="C88" s="70">
        <f t="shared" si="6"/>
        <v>15</v>
      </c>
      <c r="D88" s="85">
        <f t="shared" si="7"/>
        <v>15</v>
      </c>
      <c r="E88" s="72" t="s">
        <v>189</v>
      </c>
      <c r="F88" s="72" t="s">
        <v>302</v>
      </c>
      <c r="G88" s="72" t="s">
        <v>343</v>
      </c>
      <c r="H88" s="72" t="s">
        <v>560</v>
      </c>
      <c r="I88" s="72" t="s">
        <v>870</v>
      </c>
      <c r="J88" s="72">
        <v>1956</v>
      </c>
      <c r="K88" s="73" t="s">
        <v>56</v>
      </c>
      <c r="L88" s="3">
        <v>3</v>
      </c>
      <c r="M88" s="74">
        <f>IF(L88="",0,LOOKUP(L88,'Matrice classement'!$B$2:$C$19))</f>
        <v>15</v>
      </c>
      <c r="N88" s="1">
        <v>10</v>
      </c>
      <c r="O88" s="3" t="s">
        <v>267</v>
      </c>
      <c r="P88" s="74">
        <f>IF(O88="",0,LOOKUP(O88,'Matrice classement'!$B$2:$C$19))</f>
        <v>0</v>
      </c>
      <c r="Q88" s="1" t="s">
        <v>267</v>
      </c>
      <c r="R88" s="68"/>
      <c r="S88" s="74">
        <f>IF(R88="",0,LOOKUP(R88,'Matrice classement'!$B$2:$C$19))</f>
        <v>0</v>
      </c>
      <c r="T88" s="75"/>
      <c r="U88" s="55"/>
    </row>
    <row r="89" spans="1:21" ht="19.8" x14ac:dyDescent="0.5">
      <c r="A89" s="55"/>
      <c r="B89" s="69">
        <v>9</v>
      </c>
      <c r="C89" s="84">
        <f t="shared" si="6"/>
        <v>11</v>
      </c>
      <c r="D89" s="85">
        <f t="shared" si="7"/>
        <v>11</v>
      </c>
      <c r="E89" s="72" t="s">
        <v>541</v>
      </c>
      <c r="F89" s="72" t="s">
        <v>380</v>
      </c>
      <c r="G89" s="72" t="s">
        <v>525</v>
      </c>
      <c r="H89" s="72" t="s">
        <v>560</v>
      </c>
      <c r="I89" s="72" t="s">
        <v>655</v>
      </c>
      <c r="J89" s="72">
        <v>1972</v>
      </c>
      <c r="K89" s="73" t="s">
        <v>56</v>
      </c>
      <c r="L89" s="3" t="s">
        <v>267</v>
      </c>
      <c r="M89" s="74">
        <f>IF(L89="",0,LOOKUP(L89,'Matrice classement'!$B$2:$C$19))</f>
        <v>0</v>
      </c>
      <c r="N89" s="1" t="s">
        <v>267</v>
      </c>
      <c r="O89" s="68">
        <v>5</v>
      </c>
      <c r="P89" s="74">
        <f>IF(O89="",0,LOOKUP(O89,'Matrice classement'!$B$2:$C$19))</f>
        <v>11</v>
      </c>
      <c r="Q89" s="75">
        <v>55</v>
      </c>
      <c r="R89" s="68"/>
      <c r="S89" s="74">
        <f>IF(R89="",0,LOOKUP(R89,'Matrice classement'!$B$2:$C$19))</f>
        <v>0</v>
      </c>
      <c r="T89" s="75"/>
      <c r="U89" s="55"/>
    </row>
    <row r="90" spans="1:21" ht="19.2" thickBot="1" x14ac:dyDescent="0.5">
      <c r="A90" s="55"/>
      <c r="B90" s="88"/>
      <c r="C90" s="88"/>
      <c r="D90" s="88"/>
      <c r="E90" s="88"/>
      <c r="F90" s="88"/>
      <c r="G90" s="88"/>
      <c r="H90" s="88"/>
      <c r="I90" s="88"/>
      <c r="J90" s="88"/>
      <c r="K90" s="88"/>
      <c r="L90" s="88"/>
      <c r="M90" s="88"/>
      <c r="N90" s="80"/>
      <c r="O90" s="88"/>
      <c r="P90" s="88"/>
      <c r="Q90" s="88"/>
      <c r="R90" s="88"/>
      <c r="S90" s="88"/>
      <c r="T90" s="88"/>
      <c r="U90" s="55"/>
    </row>
    <row r="91" spans="1:21" ht="19.2" thickTop="1" x14ac:dyDescent="0.45">
      <c r="A91" s="90"/>
      <c r="B91" s="91"/>
      <c r="C91" s="91"/>
      <c r="D91" s="91"/>
      <c r="E91" s="91"/>
      <c r="F91" s="91"/>
      <c r="G91" s="91"/>
      <c r="H91" s="91"/>
      <c r="I91" s="91"/>
      <c r="J91" s="91"/>
      <c r="K91" s="91"/>
      <c r="L91" s="91"/>
      <c r="M91" s="91"/>
      <c r="N91" s="92"/>
      <c r="O91" s="91"/>
      <c r="P91" s="91"/>
      <c r="Q91" s="91"/>
      <c r="R91" s="91"/>
      <c r="S91" s="91"/>
      <c r="T91" s="91"/>
      <c r="U91" s="90"/>
    </row>
    <row r="92" spans="1:21" ht="30" customHeight="1" x14ac:dyDescent="0.3">
      <c r="A92" s="93"/>
      <c r="B92" s="254" t="s">
        <v>590</v>
      </c>
      <c r="C92" s="255"/>
      <c r="D92" s="255"/>
      <c r="E92" s="255"/>
      <c r="F92" s="255"/>
      <c r="G92" s="255"/>
      <c r="H92" s="255"/>
      <c r="I92" s="255"/>
      <c r="J92" s="255"/>
      <c r="K92" s="256"/>
      <c r="L92" s="244" t="s">
        <v>679</v>
      </c>
      <c r="M92" s="245"/>
      <c r="N92" s="246"/>
      <c r="O92" s="244" t="s">
        <v>680</v>
      </c>
      <c r="P92" s="245"/>
      <c r="Q92" s="246"/>
      <c r="R92" s="264" t="s">
        <v>681</v>
      </c>
      <c r="S92" s="245"/>
      <c r="T92" s="246"/>
      <c r="U92" s="93"/>
    </row>
    <row r="93" spans="1:21" ht="30" customHeight="1" x14ac:dyDescent="0.3">
      <c r="A93" s="93"/>
      <c r="B93" s="257"/>
      <c r="C93" s="258"/>
      <c r="D93" s="258"/>
      <c r="E93" s="258"/>
      <c r="F93" s="258"/>
      <c r="G93" s="258"/>
      <c r="H93" s="258"/>
      <c r="I93" s="258"/>
      <c r="J93" s="258"/>
      <c r="K93" s="259"/>
      <c r="L93" s="94" t="s">
        <v>530</v>
      </c>
      <c r="M93" s="94" t="s">
        <v>531</v>
      </c>
      <c r="N93" s="94" t="s">
        <v>532</v>
      </c>
      <c r="O93" s="94" t="s">
        <v>530</v>
      </c>
      <c r="P93" s="94" t="s">
        <v>531</v>
      </c>
      <c r="Q93" s="94" t="s">
        <v>533</v>
      </c>
      <c r="R93" s="94" t="s">
        <v>530</v>
      </c>
      <c r="S93" s="94" t="s">
        <v>531</v>
      </c>
      <c r="T93" s="94" t="s">
        <v>533</v>
      </c>
      <c r="U93" s="93"/>
    </row>
    <row r="94" spans="1:21" ht="21.9" customHeight="1" x14ac:dyDescent="0.3">
      <c r="A94" s="93"/>
      <c r="B94" s="267" t="s">
        <v>76</v>
      </c>
      <c r="C94" s="247" t="s">
        <v>534</v>
      </c>
      <c r="D94" s="247" t="s">
        <v>552</v>
      </c>
      <c r="E94" s="213" t="s">
        <v>0</v>
      </c>
      <c r="F94" s="213" t="s">
        <v>1</v>
      </c>
      <c r="G94" s="213" t="s">
        <v>10</v>
      </c>
      <c r="H94" s="213" t="s">
        <v>83</v>
      </c>
      <c r="I94" s="213" t="s">
        <v>2</v>
      </c>
      <c r="J94" s="252" t="s">
        <v>180</v>
      </c>
      <c r="K94" s="213" t="s">
        <v>7</v>
      </c>
      <c r="L94" s="58"/>
      <c r="M94" s="58"/>
      <c r="N94" s="59" t="str">
        <f>IF(L94="","",AVERAGE(N96:N96)/(L94*M94))</f>
        <v/>
      </c>
      <c r="O94" s="58"/>
      <c r="P94" s="58"/>
      <c r="Q94" s="59" t="str">
        <f>IF(O94="","",AVERAGE(Q96:Q96)/(O94*P94))</f>
        <v/>
      </c>
      <c r="R94" s="58"/>
      <c r="S94" s="58"/>
      <c r="T94" s="59" t="str">
        <f>IF(R94="","",AVERAGE(T96:T96)/(R94*S94))</f>
        <v/>
      </c>
      <c r="U94" s="93"/>
    </row>
    <row r="95" spans="1:21" ht="19.95" customHeight="1" x14ac:dyDescent="0.35">
      <c r="A95" s="93"/>
      <c r="B95" s="268"/>
      <c r="C95" s="248"/>
      <c r="D95" s="248"/>
      <c r="E95" s="214"/>
      <c r="F95" s="214"/>
      <c r="G95" s="214"/>
      <c r="H95" s="214"/>
      <c r="I95" s="214"/>
      <c r="J95" s="253"/>
      <c r="K95" s="214"/>
      <c r="L95" s="95" t="s">
        <v>72</v>
      </c>
      <c r="M95" s="95" t="s">
        <v>73</v>
      </c>
      <c r="N95" s="95" t="s">
        <v>66</v>
      </c>
      <c r="O95" s="95" t="s">
        <v>72</v>
      </c>
      <c r="P95" s="95" t="s">
        <v>73</v>
      </c>
      <c r="Q95" s="95" t="s">
        <v>66</v>
      </c>
      <c r="R95" s="95" t="s">
        <v>72</v>
      </c>
      <c r="S95" s="95" t="s">
        <v>73</v>
      </c>
      <c r="T95" s="95" t="s">
        <v>66</v>
      </c>
      <c r="U95" s="93"/>
    </row>
    <row r="96" spans="1:21" ht="19.8" x14ac:dyDescent="0.5">
      <c r="A96" s="93"/>
      <c r="B96" s="69"/>
      <c r="C96" s="84">
        <f t="shared" ref="C96" si="8">M96+P96+S96</f>
        <v>0</v>
      </c>
      <c r="D96" s="96">
        <f t="shared" ref="D96" si="9">M96+P96++S96</f>
        <v>0</v>
      </c>
      <c r="E96" s="72"/>
      <c r="F96" s="72"/>
      <c r="G96" s="72"/>
      <c r="H96" s="72"/>
      <c r="I96" s="72"/>
      <c r="J96" s="72"/>
      <c r="K96" s="97" t="s">
        <v>648</v>
      </c>
      <c r="L96" s="3"/>
      <c r="M96" s="74">
        <f>IF(L96="",0,LOOKUP(L96,'Matrice classement'!$B$2:$C$19))</f>
        <v>0</v>
      </c>
      <c r="N96" s="1"/>
      <c r="O96" s="68"/>
      <c r="P96" s="74">
        <f>IF(O96="",0,LOOKUP(O96,'Matrice classement'!$B$2:$C$19))</f>
        <v>0</v>
      </c>
      <c r="Q96" s="75"/>
      <c r="R96" s="3"/>
      <c r="S96" s="74">
        <f>IF(R96="",0,LOOKUP(R96,'Matrice classement'!$B$2:$C$19))</f>
        <v>0</v>
      </c>
      <c r="T96" s="1"/>
      <c r="U96" s="93"/>
    </row>
    <row r="97" spans="1:21" ht="18.600000000000001" x14ac:dyDescent="0.45">
      <c r="A97" s="93"/>
      <c r="B97" s="98"/>
      <c r="C97" s="98"/>
      <c r="D97" s="98"/>
      <c r="E97" s="98"/>
      <c r="F97" s="98"/>
      <c r="G97" s="98"/>
      <c r="H97" s="98"/>
      <c r="I97" s="98"/>
      <c r="J97" s="98"/>
      <c r="K97" s="98"/>
      <c r="L97" s="98"/>
      <c r="M97" s="98"/>
      <c r="N97" s="99"/>
      <c r="O97" s="98"/>
      <c r="P97" s="98"/>
      <c r="Q97" s="98"/>
      <c r="R97" s="98"/>
      <c r="S97" s="98"/>
      <c r="T97" s="98"/>
      <c r="U97" s="93"/>
    </row>
    <row r="98" spans="1:21" ht="30" customHeight="1" x14ac:dyDescent="0.3">
      <c r="A98" s="93"/>
      <c r="B98" s="254" t="s">
        <v>542</v>
      </c>
      <c r="C98" s="255"/>
      <c r="D98" s="255"/>
      <c r="E98" s="255"/>
      <c r="F98" s="255"/>
      <c r="G98" s="255"/>
      <c r="H98" s="255"/>
      <c r="I98" s="255"/>
      <c r="J98" s="255"/>
      <c r="K98" s="256"/>
      <c r="L98" s="244" t="s">
        <v>679</v>
      </c>
      <c r="M98" s="245"/>
      <c r="N98" s="246"/>
      <c r="O98" s="244" t="s">
        <v>680</v>
      </c>
      <c r="P98" s="245"/>
      <c r="Q98" s="246"/>
      <c r="R98" s="264" t="s">
        <v>681</v>
      </c>
      <c r="S98" s="245"/>
      <c r="T98" s="246"/>
      <c r="U98" s="93"/>
    </row>
    <row r="99" spans="1:21" ht="30" customHeight="1" x14ac:dyDescent="0.3">
      <c r="A99" s="93"/>
      <c r="B99" s="257"/>
      <c r="C99" s="258"/>
      <c r="D99" s="258"/>
      <c r="E99" s="258"/>
      <c r="F99" s="258"/>
      <c r="G99" s="258"/>
      <c r="H99" s="258"/>
      <c r="I99" s="258"/>
      <c r="J99" s="258"/>
      <c r="K99" s="259"/>
      <c r="L99" s="94" t="s">
        <v>530</v>
      </c>
      <c r="M99" s="94" t="s">
        <v>531</v>
      </c>
      <c r="N99" s="94" t="s">
        <v>532</v>
      </c>
      <c r="O99" s="94" t="s">
        <v>530</v>
      </c>
      <c r="P99" s="94" t="s">
        <v>531</v>
      </c>
      <c r="Q99" s="94" t="s">
        <v>533</v>
      </c>
      <c r="R99" s="94" t="s">
        <v>530</v>
      </c>
      <c r="S99" s="94" t="s">
        <v>531</v>
      </c>
      <c r="T99" s="94" t="s">
        <v>533</v>
      </c>
      <c r="U99" s="93"/>
    </row>
    <row r="100" spans="1:21" ht="21.9" customHeight="1" x14ac:dyDescent="0.3">
      <c r="A100" s="93"/>
      <c r="B100" s="267" t="s">
        <v>76</v>
      </c>
      <c r="C100" s="247" t="s">
        <v>534</v>
      </c>
      <c r="D100" s="247" t="s">
        <v>552</v>
      </c>
      <c r="E100" s="213" t="s">
        <v>0</v>
      </c>
      <c r="F100" s="213" t="s">
        <v>1</v>
      </c>
      <c r="G100" s="213" t="s">
        <v>10</v>
      </c>
      <c r="H100" s="213" t="s">
        <v>83</v>
      </c>
      <c r="I100" s="213" t="s">
        <v>2</v>
      </c>
      <c r="J100" s="252" t="s">
        <v>180</v>
      </c>
      <c r="K100" s="213" t="s">
        <v>7</v>
      </c>
      <c r="L100" s="58">
        <v>10</v>
      </c>
      <c r="M100" s="58">
        <v>3</v>
      </c>
      <c r="N100" s="59"/>
      <c r="O100" s="58">
        <v>12</v>
      </c>
      <c r="P100" s="58">
        <v>3</v>
      </c>
      <c r="Q100" s="59">
        <f>IF(O100="","",AVERAGE(Q102:Q102)/(O100*P100))</f>
        <v>0.30555555555555558</v>
      </c>
      <c r="R100" s="58"/>
      <c r="S100" s="58"/>
      <c r="T100" s="59" t="str">
        <f>IF(R100="","",AVERAGE(T102:T102)/(R100*S100))</f>
        <v/>
      </c>
      <c r="U100" s="93"/>
    </row>
    <row r="101" spans="1:21" ht="19.95" customHeight="1" x14ac:dyDescent="0.35">
      <c r="A101" s="93"/>
      <c r="B101" s="268"/>
      <c r="C101" s="248"/>
      <c r="D101" s="248"/>
      <c r="E101" s="214"/>
      <c r="F101" s="214"/>
      <c r="G101" s="214"/>
      <c r="H101" s="214"/>
      <c r="I101" s="214"/>
      <c r="J101" s="253"/>
      <c r="K101" s="214"/>
      <c r="L101" s="95" t="s">
        <v>72</v>
      </c>
      <c r="M101" s="95" t="s">
        <v>73</v>
      </c>
      <c r="N101" s="95" t="s">
        <v>66</v>
      </c>
      <c r="O101" s="95" t="s">
        <v>72</v>
      </c>
      <c r="P101" s="95" t="s">
        <v>73</v>
      </c>
      <c r="Q101" s="95" t="s">
        <v>66</v>
      </c>
      <c r="R101" s="95" t="s">
        <v>72</v>
      </c>
      <c r="S101" s="95" t="s">
        <v>73</v>
      </c>
      <c r="T101" s="95" t="s">
        <v>66</v>
      </c>
      <c r="U101" s="93"/>
    </row>
    <row r="102" spans="1:21" ht="19.8" x14ac:dyDescent="0.5">
      <c r="A102" s="93"/>
      <c r="B102" s="69">
        <v>1</v>
      </c>
      <c r="C102" s="84">
        <f t="shared" ref="C102" si="10">M102+P102+S102</f>
        <v>20</v>
      </c>
      <c r="D102" s="96">
        <f>M102+P102++S102</f>
        <v>20</v>
      </c>
      <c r="E102" s="72" t="s">
        <v>240</v>
      </c>
      <c r="F102" s="72" t="s">
        <v>241</v>
      </c>
      <c r="G102" s="72" t="s">
        <v>524</v>
      </c>
      <c r="H102" s="72" t="s">
        <v>560</v>
      </c>
      <c r="I102" s="72" t="s">
        <v>638</v>
      </c>
      <c r="J102" s="72">
        <v>1958</v>
      </c>
      <c r="K102" s="97" t="s">
        <v>592</v>
      </c>
      <c r="L102" s="3" t="s">
        <v>267</v>
      </c>
      <c r="M102" s="74">
        <f>IF(L102="",0,LOOKUP(L102,'Matrice classement'!$B$2:$C$19))</f>
        <v>0</v>
      </c>
      <c r="N102" s="1" t="s">
        <v>267</v>
      </c>
      <c r="O102" s="68">
        <v>1</v>
      </c>
      <c r="P102" s="74">
        <f>IF(O102="",0,LOOKUP(O102,'Matrice classement'!$B$2:$C$19))</f>
        <v>20</v>
      </c>
      <c r="Q102" s="75">
        <v>11</v>
      </c>
      <c r="R102" s="3"/>
      <c r="S102" s="74">
        <f>IF(R102="",0,LOOKUP(R102,'Matrice classement'!$B$2:$C$19))</f>
        <v>0</v>
      </c>
      <c r="T102" s="1"/>
      <c r="U102" s="93"/>
    </row>
    <row r="103" spans="1:21" ht="18.600000000000001" x14ac:dyDescent="0.45">
      <c r="A103" s="93"/>
      <c r="B103" s="98"/>
      <c r="C103" s="98"/>
      <c r="D103" s="98"/>
      <c r="E103" s="98"/>
      <c r="F103" s="98"/>
      <c r="G103" s="98"/>
      <c r="H103" s="98"/>
      <c r="I103" s="98"/>
      <c r="J103" s="98"/>
      <c r="K103" s="98"/>
      <c r="L103" s="98"/>
      <c r="M103" s="98"/>
      <c r="N103" s="99"/>
      <c r="O103" s="98"/>
      <c r="P103" s="98"/>
      <c r="Q103" s="98"/>
      <c r="R103" s="98"/>
      <c r="S103" s="98"/>
      <c r="T103" s="98"/>
      <c r="U103" s="93"/>
    </row>
    <row r="104" spans="1:21" ht="30" customHeight="1" x14ac:dyDescent="0.3">
      <c r="A104" s="93"/>
      <c r="B104" s="254" t="s">
        <v>543</v>
      </c>
      <c r="C104" s="255"/>
      <c r="D104" s="255"/>
      <c r="E104" s="255"/>
      <c r="F104" s="255"/>
      <c r="G104" s="255"/>
      <c r="H104" s="255"/>
      <c r="I104" s="255"/>
      <c r="J104" s="255"/>
      <c r="K104" s="256"/>
      <c r="L104" s="244" t="s">
        <v>679</v>
      </c>
      <c r="M104" s="245"/>
      <c r="N104" s="246"/>
      <c r="O104" s="244" t="s">
        <v>680</v>
      </c>
      <c r="P104" s="245"/>
      <c r="Q104" s="246"/>
      <c r="R104" s="264" t="s">
        <v>681</v>
      </c>
      <c r="S104" s="245"/>
      <c r="T104" s="246"/>
      <c r="U104" s="93"/>
    </row>
    <row r="105" spans="1:21" ht="30" customHeight="1" x14ac:dyDescent="0.3">
      <c r="A105" s="93"/>
      <c r="B105" s="257"/>
      <c r="C105" s="258"/>
      <c r="D105" s="258"/>
      <c r="E105" s="258"/>
      <c r="F105" s="258"/>
      <c r="G105" s="258"/>
      <c r="H105" s="258"/>
      <c r="I105" s="258"/>
      <c r="J105" s="258"/>
      <c r="K105" s="259"/>
      <c r="L105" s="94" t="s">
        <v>530</v>
      </c>
      <c r="M105" s="94" t="s">
        <v>531</v>
      </c>
      <c r="N105" s="94" t="s">
        <v>532</v>
      </c>
      <c r="O105" s="94" t="s">
        <v>530</v>
      </c>
      <c r="P105" s="94" t="s">
        <v>531</v>
      </c>
      <c r="Q105" s="94" t="s">
        <v>533</v>
      </c>
      <c r="R105" s="94" t="s">
        <v>530</v>
      </c>
      <c r="S105" s="94" t="s">
        <v>531</v>
      </c>
      <c r="T105" s="94" t="s">
        <v>533</v>
      </c>
      <c r="U105" s="93"/>
    </row>
    <row r="106" spans="1:21" ht="28.8" customHeight="1" x14ac:dyDescent="0.3">
      <c r="A106" s="93"/>
      <c r="B106" s="267" t="s">
        <v>76</v>
      </c>
      <c r="C106" s="247" t="s">
        <v>534</v>
      </c>
      <c r="D106" s="247" t="s">
        <v>552</v>
      </c>
      <c r="E106" s="213" t="s">
        <v>0</v>
      </c>
      <c r="F106" s="213" t="s">
        <v>1</v>
      </c>
      <c r="G106" s="213" t="s">
        <v>10</v>
      </c>
      <c r="H106" s="213" t="s">
        <v>83</v>
      </c>
      <c r="I106" s="213" t="s">
        <v>2</v>
      </c>
      <c r="J106" s="252" t="s">
        <v>180</v>
      </c>
      <c r="K106" s="213" t="s">
        <v>7</v>
      </c>
      <c r="L106" s="58"/>
      <c r="M106" s="58"/>
      <c r="N106" s="59" t="str">
        <f>IF(L106="","",AVERAGE(N108:N108)/(L106*M106))</f>
        <v/>
      </c>
      <c r="O106" s="58"/>
      <c r="P106" s="58"/>
      <c r="Q106" s="59" t="str">
        <f>IF(O106="","",AVERAGE(Q108:Q108)/(O106*P106))</f>
        <v/>
      </c>
      <c r="R106" s="58"/>
      <c r="S106" s="58"/>
      <c r="T106" s="59" t="str">
        <f>IF(R106="","",AVERAGE(T108:T108)/(R106*S106))</f>
        <v/>
      </c>
      <c r="U106" s="93"/>
    </row>
    <row r="107" spans="1:21" ht="19.8" customHeight="1" x14ac:dyDescent="0.35">
      <c r="A107" s="93"/>
      <c r="B107" s="268"/>
      <c r="C107" s="248"/>
      <c r="D107" s="248"/>
      <c r="E107" s="214"/>
      <c r="F107" s="214"/>
      <c r="G107" s="214"/>
      <c r="H107" s="214"/>
      <c r="I107" s="214"/>
      <c r="J107" s="253"/>
      <c r="K107" s="214"/>
      <c r="L107" s="95" t="s">
        <v>72</v>
      </c>
      <c r="M107" s="95" t="s">
        <v>73</v>
      </c>
      <c r="N107" s="95" t="s">
        <v>66</v>
      </c>
      <c r="O107" s="95" t="s">
        <v>72</v>
      </c>
      <c r="P107" s="95" t="s">
        <v>73</v>
      </c>
      <c r="Q107" s="95" t="s">
        <v>66</v>
      </c>
      <c r="R107" s="95" t="s">
        <v>72</v>
      </c>
      <c r="S107" s="95" t="s">
        <v>73</v>
      </c>
      <c r="T107" s="95" t="s">
        <v>66</v>
      </c>
      <c r="U107" s="93"/>
    </row>
    <row r="108" spans="1:21" ht="19.8" x14ac:dyDescent="0.5">
      <c r="A108" s="93"/>
      <c r="B108" s="69"/>
      <c r="C108" s="84">
        <f>M108+P108+S108</f>
        <v>0</v>
      </c>
      <c r="D108" s="96">
        <f>M108+P108++S108</f>
        <v>0</v>
      </c>
      <c r="E108" s="72"/>
      <c r="F108" s="72"/>
      <c r="G108" s="72"/>
      <c r="H108" s="72"/>
      <c r="I108" s="72"/>
      <c r="J108" s="72"/>
      <c r="K108" s="97" t="s">
        <v>554</v>
      </c>
      <c r="L108" s="68"/>
      <c r="M108" s="74">
        <f>IF(L108="",0,LOOKUP(L108,'Matrice classement'!$B$2:$C$19))</f>
        <v>0</v>
      </c>
      <c r="N108" s="75"/>
      <c r="O108" s="3"/>
      <c r="P108" s="74">
        <f>IF(O108="",0,LOOKUP(O108,'Matrice classement'!$B$2:$C$19))</f>
        <v>0</v>
      </c>
      <c r="Q108" s="1"/>
      <c r="R108" s="68"/>
      <c r="S108" s="74">
        <f>IF(R108="",0,LOOKUP(R108,'Matrice classement'!$B$2:$C$19))</f>
        <v>0</v>
      </c>
      <c r="T108" s="75"/>
      <c r="U108" s="93"/>
    </row>
    <row r="109" spans="1:21" ht="18.600000000000001" x14ac:dyDescent="0.45">
      <c r="A109" s="93"/>
      <c r="B109" s="98"/>
      <c r="C109" s="98"/>
      <c r="D109" s="98"/>
      <c r="E109" s="98"/>
      <c r="F109" s="98"/>
      <c r="G109" s="98"/>
      <c r="H109" s="98"/>
      <c r="I109" s="98"/>
      <c r="J109" s="98"/>
      <c r="K109" s="98"/>
      <c r="L109" s="98"/>
      <c r="M109" s="98"/>
      <c r="N109" s="99"/>
      <c r="O109" s="98"/>
      <c r="P109" s="98"/>
      <c r="Q109" s="98"/>
      <c r="R109" s="98"/>
      <c r="S109" s="98"/>
      <c r="T109" s="98"/>
      <c r="U109" s="93"/>
    </row>
    <row r="110" spans="1:21" ht="30" customHeight="1" x14ac:dyDescent="0.3">
      <c r="A110" s="93"/>
      <c r="B110" s="254" t="s">
        <v>544</v>
      </c>
      <c r="C110" s="255"/>
      <c r="D110" s="255"/>
      <c r="E110" s="255"/>
      <c r="F110" s="255"/>
      <c r="G110" s="255"/>
      <c r="H110" s="255"/>
      <c r="I110" s="255"/>
      <c r="J110" s="255"/>
      <c r="K110" s="256"/>
      <c r="L110" s="244" t="s">
        <v>679</v>
      </c>
      <c r="M110" s="245"/>
      <c r="N110" s="246"/>
      <c r="O110" s="244" t="s">
        <v>680</v>
      </c>
      <c r="P110" s="245"/>
      <c r="Q110" s="246"/>
      <c r="R110" s="264" t="s">
        <v>681</v>
      </c>
      <c r="S110" s="245"/>
      <c r="T110" s="246"/>
      <c r="U110" s="93"/>
    </row>
    <row r="111" spans="1:21" ht="30" customHeight="1" x14ac:dyDescent="0.3">
      <c r="A111" s="93"/>
      <c r="B111" s="257"/>
      <c r="C111" s="258"/>
      <c r="D111" s="258"/>
      <c r="E111" s="258"/>
      <c r="F111" s="258"/>
      <c r="G111" s="258"/>
      <c r="H111" s="258"/>
      <c r="I111" s="258"/>
      <c r="J111" s="258"/>
      <c r="K111" s="259"/>
      <c r="L111" s="94" t="s">
        <v>530</v>
      </c>
      <c r="M111" s="94" t="s">
        <v>531</v>
      </c>
      <c r="N111" s="94" t="s">
        <v>532</v>
      </c>
      <c r="O111" s="94" t="s">
        <v>530</v>
      </c>
      <c r="P111" s="94" t="s">
        <v>531</v>
      </c>
      <c r="Q111" s="94" t="s">
        <v>533</v>
      </c>
      <c r="R111" s="94" t="s">
        <v>530</v>
      </c>
      <c r="S111" s="94" t="s">
        <v>531</v>
      </c>
      <c r="T111" s="94" t="s">
        <v>533</v>
      </c>
      <c r="U111" s="93"/>
    </row>
    <row r="112" spans="1:21" ht="21.9" customHeight="1" x14ac:dyDescent="0.3">
      <c r="A112" s="93"/>
      <c r="B112" s="267" t="s">
        <v>76</v>
      </c>
      <c r="C112" s="247" t="s">
        <v>534</v>
      </c>
      <c r="D112" s="247" t="s">
        <v>552</v>
      </c>
      <c r="E112" s="213" t="s">
        <v>0</v>
      </c>
      <c r="F112" s="213" t="s">
        <v>1</v>
      </c>
      <c r="G112" s="213" t="s">
        <v>10</v>
      </c>
      <c r="H112" s="213" t="s">
        <v>83</v>
      </c>
      <c r="I112" s="213" t="s">
        <v>2</v>
      </c>
      <c r="J112" s="252" t="s">
        <v>180</v>
      </c>
      <c r="K112" s="213" t="s">
        <v>7</v>
      </c>
      <c r="L112" s="58">
        <v>10</v>
      </c>
      <c r="M112" s="58">
        <v>2</v>
      </c>
      <c r="N112" s="59">
        <f>IF(L112="","",AVERAGE(N114:N117)/(L112*M112))</f>
        <v>0.26666666666666666</v>
      </c>
      <c r="O112" s="58">
        <v>12</v>
      </c>
      <c r="P112" s="58">
        <v>2</v>
      </c>
      <c r="Q112" s="59">
        <f>IF(O112="","",AVERAGE(Q114:Q117)/(O112*P112))</f>
        <v>0.5</v>
      </c>
      <c r="R112" s="58"/>
      <c r="S112" s="58"/>
      <c r="T112" s="59" t="str">
        <f>IF(R112="","",AVERAGE(T114)/(R112*S112))</f>
        <v/>
      </c>
      <c r="U112" s="93"/>
    </row>
    <row r="113" spans="1:21" ht="19.95" customHeight="1" x14ac:dyDescent="0.35">
      <c r="A113" s="93"/>
      <c r="B113" s="268"/>
      <c r="C113" s="248"/>
      <c r="D113" s="248"/>
      <c r="E113" s="214"/>
      <c r="F113" s="214"/>
      <c r="G113" s="214"/>
      <c r="H113" s="214"/>
      <c r="I113" s="214"/>
      <c r="J113" s="253"/>
      <c r="K113" s="214"/>
      <c r="L113" s="95"/>
      <c r="M113" s="95" t="s">
        <v>73</v>
      </c>
      <c r="N113" s="95" t="s">
        <v>66</v>
      </c>
      <c r="O113" s="95" t="s">
        <v>72</v>
      </c>
      <c r="P113" s="95" t="s">
        <v>73</v>
      </c>
      <c r="Q113" s="95" t="s">
        <v>66</v>
      </c>
      <c r="R113" s="95" t="s">
        <v>72</v>
      </c>
      <c r="S113" s="95" t="s">
        <v>73</v>
      </c>
      <c r="T113" s="95" t="s">
        <v>66</v>
      </c>
      <c r="U113" s="93"/>
    </row>
    <row r="114" spans="1:21" ht="19.8" x14ac:dyDescent="0.5">
      <c r="A114" s="93"/>
      <c r="B114" s="69">
        <v>1</v>
      </c>
      <c r="C114" s="84">
        <f>M114+P114+S114</f>
        <v>40</v>
      </c>
      <c r="D114" s="96">
        <f>M114+P114+S114</f>
        <v>40</v>
      </c>
      <c r="E114" s="72" t="s">
        <v>57</v>
      </c>
      <c r="F114" s="72" t="s">
        <v>519</v>
      </c>
      <c r="G114" s="72" t="s">
        <v>23</v>
      </c>
      <c r="H114" s="72" t="s">
        <v>560</v>
      </c>
      <c r="I114" s="72" t="s">
        <v>617</v>
      </c>
      <c r="J114" s="72">
        <v>1960</v>
      </c>
      <c r="K114" s="97" t="s">
        <v>546</v>
      </c>
      <c r="L114" s="3">
        <v>1</v>
      </c>
      <c r="M114" s="74">
        <f>IF(L114="",0,LOOKUP(L114,'Matrice classement'!$B$2:$C$19))</f>
        <v>20</v>
      </c>
      <c r="N114" s="75">
        <v>2</v>
      </c>
      <c r="O114" s="68">
        <v>1</v>
      </c>
      <c r="P114" s="74">
        <f>IF(O114="",0,LOOKUP(O114,'Matrice classement'!$B$2:$C$19))</f>
        <v>20</v>
      </c>
      <c r="Q114" s="75">
        <v>9</v>
      </c>
      <c r="R114" s="68"/>
      <c r="S114" s="74">
        <f>IF(R114="",0,LOOKUP(R114,'Matrice classement'!$B$2:$C$19))</f>
        <v>0</v>
      </c>
      <c r="T114" s="75"/>
      <c r="U114" s="93"/>
    </row>
    <row r="115" spans="1:21" ht="19.8" x14ac:dyDescent="0.5">
      <c r="A115" s="93"/>
      <c r="B115" s="69">
        <v>2</v>
      </c>
      <c r="C115" s="84">
        <f>M115+P115+S115</f>
        <v>17</v>
      </c>
      <c r="D115" s="96">
        <f>M115+P115+S115</f>
        <v>17</v>
      </c>
      <c r="E115" s="72" t="s">
        <v>57</v>
      </c>
      <c r="F115" s="72" t="s">
        <v>28</v>
      </c>
      <c r="G115" s="72" t="s">
        <v>23</v>
      </c>
      <c r="H115" s="72" t="s">
        <v>560</v>
      </c>
      <c r="I115" s="72" t="s">
        <v>697</v>
      </c>
      <c r="J115" s="72">
        <v>1964</v>
      </c>
      <c r="K115" s="97" t="s">
        <v>546</v>
      </c>
      <c r="L115" s="3">
        <v>2</v>
      </c>
      <c r="M115" s="74">
        <f>IF(L115="",0,LOOKUP(L115,'Matrice classement'!$B$2:$C$19))</f>
        <v>17</v>
      </c>
      <c r="N115" s="75">
        <v>4</v>
      </c>
      <c r="O115" s="3" t="s">
        <v>267</v>
      </c>
      <c r="P115" s="74">
        <f>IF(O115="",0,LOOKUP(O115,'Matrice classement'!$B$2:$C$19))</f>
        <v>0</v>
      </c>
      <c r="Q115" s="1" t="s">
        <v>267</v>
      </c>
      <c r="R115" s="68"/>
      <c r="S115" s="74">
        <f>IF(R115="",0,LOOKUP(R115,'Matrice classement'!$B$2:$C$19))</f>
        <v>0</v>
      </c>
      <c r="T115" s="75"/>
      <c r="U115" s="93"/>
    </row>
    <row r="116" spans="1:21" ht="19.8" x14ac:dyDescent="0.5">
      <c r="A116" s="93"/>
      <c r="B116" s="69">
        <v>3</v>
      </c>
      <c r="C116" s="84">
        <f>M116+P116+S116</f>
        <v>17</v>
      </c>
      <c r="D116" s="96">
        <f>M116+P116+S116</f>
        <v>17</v>
      </c>
      <c r="E116" s="72" t="s">
        <v>645</v>
      </c>
      <c r="F116" s="72" t="s">
        <v>646</v>
      </c>
      <c r="G116" s="72" t="s">
        <v>525</v>
      </c>
      <c r="H116" s="72" t="s">
        <v>560</v>
      </c>
      <c r="I116" s="72" t="s">
        <v>647</v>
      </c>
      <c r="J116" s="72">
        <v>1969</v>
      </c>
      <c r="K116" s="97" t="s">
        <v>546</v>
      </c>
      <c r="L116" s="3" t="s">
        <v>267</v>
      </c>
      <c r="M116" s="74">
        <f>IF(L116="",0,LOOKUP(L116,'Matrice classement'!$B$2:$C$19))</f>
        <v>0</v>
      </c>
      <c r="N116" s="1" t="s">
        <v>267</v>
      </c>
      <c r="O116" s="3">
        <v>2</v>
      </c>
      <c r="P116" s="74">
        <f>IF(O116="",0,LOOKUP(O116,'Matrice classement'!$B$2:$C$19))</f>
        <v>17</v>
      </c>
      <c r="Q116" s="1">
        <v>15</v>
      </c>
      <c r="R116" s="68"/>
      <c r="S116" s="74">
        <f>IF(R116="",0,LOOKUP(R116,'Matrice classement'!$B$2:$C$19))</f>
        <v>0</v>
      </c>
      <c r="T116" s="75"/>
      <c r="U116" s="93"/>
    </row>
    <row r="117" spans="1:21" ht="19.8" x14ac:dyDescent="0.5">
      <c r="A117" s="93"/>
      <c r="B117" s="69">
        <v>4</v>
      </c>
      <c r="C117" s="84">
        <f>M117+P117+S117</f>
        <v>15</v>
      </c>
      <c r="D117" s="96">
        <f>M117+P117+S117</f>
        <v>15</v>
      </c>
      <c r="E117" s="72" t="s">
        <v>189</v>
      </c>
      <c r="F117" s="72" t="s">
        <v>302</v>
      </c>
      <c r="G117" s="72" t="s">
        <v>343</v>
      </c>
      <c r="H117" s="72" t="s">
        <v>560</v>
      </c>
      <c r="I117" s="72" t="s">
        <v>870</v>
      </c>
      <c r="J117" s="72">
        <v>1956</v>
      </c>
      <c r="K117" s="97" t="s">
        <v>546</v>
      </c>
      <c r="L117" s="3">
        <v>3</v>
      </c>
      <c r="M117" s="74">
        <f>IF(L117="",0,LOOKUP(L117,'Matrice classement'!$B$2:$C$19))</f>
        <v>15</v>
      </c>
      <c r="N117" s="75">
        <v>10</v>
      </c>
      <c r="O117" s="3" t="s">
        <v>267</v>
      </c>
      <c r="P117" s="74">
        <f>IF(O117="",0,LOOKUP(O117,'Matrice classement'!$B$2:$C$19))</f>
        <v>0</v>
      </c>
      <c r="Q117" s="1" t="s">
        <v>267</v>
      </c>
      <c r="R117" s="68"/>
      <c r="S117" s="74">
        <f>IF(R117="",0,LOOKUP(R117,'Matrice classement'!$B$2:$C$19))</f>
        <v>0</v>
      </c>
      <c r="T117" s="75"/>
      <c r="U117" s="93"/>
    </row>
    <row r="118" spans="1:21" ht="18.600000000000001" x14ac:dyDescent="0.45">
      <c r="A118" s="93"/>
      <c r="B118" s="98"/>
      <c r="C118" s="98"/>
      <c r="D118" s="98"/>
      <c r="E118" s="98"/>
      <c r="F118" s="98"/>
      <c r="G118" s="98"/>
      <c r="H118" s="98"/>
      <c r="I118" s="98"/>
      <c r="J118" s="98"/>
      <c r="K118" s="98"/>
      <c r="L118" s="98"/>
      <c r="M118" s="98"/>
      <c r="N118" s="99"/>
      <c r="O118" s="98"/>
      <c r="P118" s="98"/>
      <c r="Q118" s="98"/>
      <c r="R118" s="98"/>
      <c r="S118" s="98"/>
      <c r="T118" s="100"/>
      <c r="U118" s="93"/>
    </row>
    <row r="119" spans="1:21" ht="18.600000000000001" x14ac:dyDescent="0.45">
      <c r="A119" s="55"/>
      <c r="B119" s="88"/>
      <c r="C119" s="88"/>
      <c r="D119" s="88"/>
      <c r="E119" s="88"/>
      <c r="F119" s="88"/>
      <c r="G119" s="88"/>
      <c r="H119" s="88"/>
      <c r="I119" s="88"/>
      <c r="J119" s="88"/>
      <c r="K119" s="88"/>
      <c r="L119" s="233" t="s">
        <v>535</v>
      </c>
      <c r="M119" s="233"/>
      <c r="N119" s="101">
        <f>IF(N79="","",AVERAGE(N79,N70,N53,N39,N24,N6,N16,N94,N100,N106,N112))</f>
        <v>1.1896130952380952</v>
      </c>
      <c r="O119" s="233" t="s">
        <v>535</v>
      </c>
      <c r="P119" s="233"/>
      <c r="Q119" s="101">
        <f>IF(Q79="","",AVERAGE(Q79,Q70,Q53,Q39,Q24,Q6,Q16,Q94,Q100,Q106,Q112))</f>
        <v>1.2831147119341564</v>
      </c>
      <c r="R119" s="233" t="s">
        <v>535</v>
      </c>
      <c r="S119" s="233"/>
      <c r="T119" s="101" t="str">
        <f>IF(T79="","",AVERAGE(T79,T70,T53,T39,T24,T6,T16,T94,T100,T106,T112))</f>
        <v/>
      </c>
      <c r="U119" s="55"/>
    </row>
    <row r="120" spans="1:21" ht="19.5" customHeight="1" x14ac:dyDescent="0.45">
      <c r="A120" s="55"/>
      <c r="B120" s="228">
        <f>COUNTA(B81:B89,B55:B66,B18:B20,B72:B75,B41:B49,B26:B35,B8:B12,B96:B96,B102:B102,B108:B108,B114:B117)</f>
        <v>57</v>
      </c>
      <c r="C120" s="222" t="s">
        <v>179</v>
      </c>
      <c r="D120" s="223"/>
      <c r="E120" s="224"/>
      <c r="F120" s="88"/>
      <c r="G120" s="102" t="s">
        <v>185</v>
      </c>
      <c r="H120" s="88"/>
      <c r="I120" s="249" t="s">
        <v>80</v>
      </c>
      <c r="J120" s="265"/>
      <c r="K120" s="251"/>
      <c r="L120" s="103">
        <f>COUNTA(L81:L89)-COUNTIF(L81:L89,"Abs")+COUNTA(L72:L75)-COUNTIF(L72:L75,"Abs")+COUNTA(L18:L20)-COUNTIF(L18:L20,"Abs")+COUNTA(L55:L66)-COUNTIF(L55:L66,"Abs")+COUNTA(L41:L49)-COUNTIF(L41:L49,"Abs")+COUNTA(L26:L35)-COUNTIF(L26:L35,"Abs")+COUNTA(L8:L12)-COUNTIF(L8:L12,"Abs")+COUNTA(L96:L96)-COUNTIF(L96:L96,"Abs")+COUNTA(L102:L102)-COUNTIF(L102:L102,"Abs")+COUNTA(L108:L108)-COUNTIF(L108:L108,"Abs")+COUNTA(L114:L117)-COUNTIF(L114:L117,"Abs")</f>
        <v>43</v>
      </c>
      <c r="M120" s="265" t="s">
        <v>81</v>
      </c>
      <c r="N120" s="243"/>
      <c r="O120" s="103">
        <f>COUNTA(O81:O89)-COUNTIF(O81:O89,"Abs")+COUNTA(O72:O75)-COUNTIF(O72:O75,"Abs")+COUNTA(O18:O20)-COUNTIF(O18:O20,"Abs")+COUNTA(O55:O66)-COUNTIF(O55:O66,"Abs")+COUNTA(O41:O49)-COUNTIF(O41:O49,"Abs")+COUNTA(O26:O35)-COUNTIF(O26:O35,"Abs")+COUNTA(O8:O12)-COUNTIF(O8:O12,"Abs")+COUNTA(O96:O96)-COUNTIF(O96:O96,"Abs")+COUNTA(O102:O102)-COUNTIF(O102:O102,"Abs")+COUNTA(O108:O108)-COUNTIF(O108:O108,"Abs")+COUNTA(O114:O117)-COUNTIF(O114:O117,"Abs")</f>
        <v>47</v>
      </c>
      <c r="P120" s="265" t="s">
        <v>81</v>
      </c>
      <c r="Q120" s="243"/>
      <c r="R120" s="103">
        <f>COUNTA(R81:R89)-COUNTIF(R81:R89,"Abs")+COUNTA(R72:R75)-COUNTIF(R72:R75,"Abs")+COUNTA(R18:R20)-COUNTIF(R18:R20,"Abs")+COUNTA(R55:R66)-COUNTIF(R55:R66,"Abs")+COUNTA(R41:R49)-COUNTIF(R41:R49,"Abs")+COUNTA(R26:R35)-COUNTIF(R26:R35,"Abs")+COUNTA(R8:R12)-COUNTIF(R8:R12,"Abs")+COUNTA(R96:R96)-COUNTIF(R96:R96,"Abs")+COUNTA(R102:R102)-COUNTIF(R102:R102,"Abs")+COUNTA(R108:R108)-COUNTIF(R108:R108,"Abs")+COUNTA(R114:R117)-COUNTIF(R114:R117,"Abs")</f>
        <v>0</v>
      </c>
      <c r="S120" s="265" t="s">
        <v>81</v>
      </c>
      <c r="T120" s="243"/>
      <c r="U120" s="55"/>
    </row>
    <row r="121" spans="1:21" ht="18.600000000000001" x14ac:dyDescent="0.45">
      <c r="A121" s="55"/>
      <c r="B121" s="229"/>
      <c r="C121" s="225"/>
      <c r="D121" s="226"/>
      <c r="E121" s="227"/>
      <c r="F121" s="88"/>
      <c r="G121" s="104" t="s">
        <v>186</v>
      </c>
      <c r="H121" s="88"/>
      <c r="I121" s="249" t="s">
        <v>183</v>
      </c>
      <c r="J121" s="250"/>
      <c r="K121" s="251"/>
      <c r="L121" s="241">
        <f>L120/$B$120</f>
        <v>0.75438596491228072</v>
      </c>
      <c r="M121" s="242"/>
      <c r="N121" s="243"/>
      <c r="O121" s="241">
        <f>O120/$B$120</f>
        <v>0.82456140350877194</v>
      </c>
      <c r="P121" s="242"/>
      <c r="Q121" s="243"/>
      <c r="R121" s="241">
        <f>R120/$B$120</f>
        <v>0</v>
      </c>
      <c r="S121" s="242"/>
      <c r="T121" s="243"/>
      <c r="U121" s="55"/>
    </row>
    <row r="122" spans="1:21" ht="28.2" customHeight="1" x14ac:dyDescent="0.3">
      <c r="A122" s="55"/>
      <c r="B122" s="55"/>
      <c r="C122" s="55"/>
      <c r="D122" s="55"/>
      <c r="E122" s="55"/>
      <c r="F122" s="55"/>
      <c r="G122" s="55"/>
      <c r="H122" s="55"/>
      <c r="I122" s="55"/>
      <c r="J122" s="55"/>
      <c r="K122" s="55"/>
      <c r="L122" s="55"/>
      <c r="M122" s="55"/>
      <c r="N122" s="105"/>
      <c r="O122" s="55"/>
      <c r="P122" s="55"/>
      <c r="Q122" s="55"/>
      <c r="R122" s="55"/>
      <c r="S122" s="55"/>
      <c r="T122" s="55"/>
      <c r="U122" s="55"/>
    </row>
    <row r="123" spans="1:21" ht="25.2" customHeight="1" x14ac:dyDescent="0.3">
      <c r="A123" s="55"/>
      <c r="B123" s="228">
        <f>ROUNDUP(2014-AVERAGE(J81:J89,J72:J75,J18:J20,J41:J49,J55:J66,J26:J35,J8:J12,J96:J96,J102:J102,J108:J108,J114:J117),1)</f>
        <v>36.200000000000003</v>
      </c>
      <c r="C123" s="235" t="s">
        <v>528</v>
      </c>
      <c r="D123" s="236"/>
      <c r="E123" s="237"/>
      <c r="F123" s="55"/>
      <c r="G123" s="106" t="s">
        <v>191</v>
      </c>
      <c r="H123" s="215"/>
      <c r="I123" s="216"/>
      <c r="J123" s="217"/>
      <c r="K123" s="55"/>
      <c r="L123" s="218" t="s">
        <v>193</v>
      </c>
      <c r="M123" s="219"/>
      <c r="N123" s="219"/>
      <c r="O123" s="219"/>
      <c r="P123" s="219"/>
      <c r="Q123" s="219"/>
      <c r="R123" s="219"/>
      <c r="S123" s="219"/>
      <c r="T123" s="219"/>
      <c r="U123" s="55"/>
    </row>
    <row r="124" spans="1:21" ht="25.2" customHeight="1" x14ac:dyDescent="0.3">
      <c r="A124" s="55"/>
      <c r="B124" s="229"/>
      <c r="C124" s="238"/>
      <c r="D124" s="239"/>
      <c r="E124" s="240"/>
      <c r="F124" s="55"/>
      <c r="G124" s="106" t="s">
        <v>192</v>
      </c>
      <c r="H124" s="215"/>
      <c r="I124" s="216"/>
      <c r="J124" s="217"/>
      <c r="K124" s="55"/>
      <c r="L124" s="191"/>
      <c r="M124" s="192"/>
      <c r="N124" s="193"/>
      <c r="O124" s="191"/>
      <c r="P124" s="192"/>
      <c r="Q124" s="193"/>
      <c r="R124" s="191"/>
      <c r="S124" s="220"/>
      <c r="T124" s="221"/>
      <c r="U124" s="55"/>
    </row>
    <row r="125" spans="1:21" ht="19.95" customHeight="1" x14ac:dyDescent="0.3">
      <c r="A125" s="55"/>
      <c r="B125" s="55"/>
      <c r="C125" s="55"/>
      <c r="D125" s="55"/>
      <c r="E125" s="55"/>
      <c r="F125" s="55"/>
      <c r="G125" s="55"/>
      <c r="H125" s="55"/>
      <c r="I125" s="55"/>
      <c r="J125" s="55"/>
      <c r="K125" s="55"/>
      <c r="L125" s="55"/>
      <c r="M125" s="55"/>
      <c r="N125" s="55"/>
      <c r="O125" s="55"/>
      <c r="P125" s="55"/>
      <c r="Q125" s="55"/>
      <c r="R125" s="55"/>
      <c r="S125" s="55"/>
      <c r="T125" s="55"/>
      <c r="U125" s="55"/>
    </row>
    <row r="126" spans="1:21" ht="18.600000000000001" x14ac:dyDescent="0.45">
      <c r="F126" s="137"/>
    </row>
    <row r="128" spans="1:21" ht="25.2" customHeight="1" x14ac:dyDescent="0.3">
      <c r="B128" s="194" t="s">
        <v>196</v>
      </c>
      <c r="C128" s="195"/>
      <c r="D128" s="195"/>
      <c r="E128" s="196"/>
      <c r="F128" s="107">
        <f>SUM(C96:C96,C8:C12,C18:C20,C26:C35,C41:C49,C55:C66,C72:C75,C81:C89,C102:C102,C108:C108,C114:C117)</f>
        <v>1235</v>
      </c>
      <c r="G128" s="108" t="s">
        <v>197</v>
      </c>
      <c r="I128" s="200" t="s">
        <v>201</v>
      </c>
      <c r="J128" s="201"/>
      <c r="K128" s="201"/>
      <c r="L128" s="202"/>
      <c r="M128" s="209"/>
      <c r="N128" s="210"/>
    </row>
    <row r="129" spans="1:17" ht="25.2" customHeight="1" x14ac:dyDescent="0.3">
      <c r="B129" s="197" t="s">
        <v>199</v>
      </c>
      <c r="C129" s="198"/>
      <c r="D129" s="198"/>
      <c r="E129" s="199"/>
      <c r="F129" s="109">
        <f>SUBTOTAL(109,C96:C96,C8:C12,C18:C20,C26:C35,C41:C49,C55:C66,C72:C75,C81:C89,C102:C102,C108:C108,C114:C117)</f>
        <v>1235</v>
      </c>
      <c r="G129" s="110" t="s">
        <v>197</v>
      </c>
      <c r="I129" s="203"/>
      <c r="J129" s="204"/>
      <c r="K129" s="204"/>
      <c r="L129" s="205"/>
      <c r="M129" s="211"/>
      <c r="N129" s="212"/>
    </row>
    <row r="130" spans="1:17" ht="19.95" customHeight="1" x14ac:dyDescent="0.3"/>
    <row r="131" spans="1:17" ht="25.2" customHeight="1" x14ac:dyDescent="0.3">
      <c r="A131" s="55"/>
      <c r="B131" s="55"/>
      <c r="C131" s="55"/>
      <c r="D131" s="55"/>
      <c r="E131" s="55"/>
      <c r="F131" s="55"/>
      <c r="G131" s="55"/>
      <c r="H131" s="55"/>
      <c r="I131" s="55"/>
      <c r="J131" s="55"/>
      <c r="K131" s="55"/>
      <c r="L131" s="55"/>
      <c r="M131" s="55"/>
      <c r="N131" s="55"/>
      <c r="O131" s="55"/>
      <c r="P131" s="146"/>
      <c r="Q131" s="146"/>
    </row>
    <row r="132" spans="1:17" ht="25.2" customHeight="1" x14ac:dyDescent="0.3">
      <c r="A132" s="55"/>
      <c r="B132" s="295" t="s">
        <v>202</v>
      </c>
      <c r="C132" s="220"/>
      <c r="D132" s="220"/>
      <c r="E132" s="220"/>
      <c r="F132" s="220"/>
      <c r="G132" s="220"/>
      <c r="H132" s="220"/>
      <c r="I132" s="290" t="s">
        <v>685</v>
      </c>
      <c r="J132" s="291"/>
      <c r="K132" s="291"/>
      <c r="L132" s="292"/>
      <c r="M132" s="292"/>
      <c r="N132" s="292"/>
      <c r="O132" s="55"/>
      <c r="P132" s="146"/>
      <c r="Q132" s="146"/>
    </row>
    <row r="133" spans="1:17" ht="25.2" customHeight="1" x14ac:dyDescent="0.3">
      <c r="A133" s="55"/>
      <c r="B133" s="206" t="s">
        <v>194</v>
      </c>
      <c r="C133" s="207"/>
      <c r="D133" s="207"/>
      <c r="E133" s="111" t="s">
        <v>195</v>
      </c>
      <c r="F133" s="207" t="s">
        <v>200</v>
      </c>
      <c r="G133" s="208"/>
      <c r="H133" s="112" t="s">
        <v>76</v>
      </c>
      <c r="I133" s="288" t="s">
        <v>442</v>
      </c>
      <c r="J133" s="293"/>
      <c r="K133" s="294"/>
      <c r="L133" s="288" t="s">
        <v>443</v>
      </c>
      <c r="M133" s="289"/>
      <c r="N133" s="289"/>
      <c r="O133" s="55"/>
      <c r="P133" s="146"/>
      <c r="Q133" s="146"/>
    </row>
    <row r="134" spans="1:17" ht="25.2" customHeight="1" x14ac:dyDescent="0.5">
      <c r="A134" s="55"/>
      <c r="B134" s="185" t="s">
        <v>23</v>
      </c>
      <c r="C134" s="186"/>
      <c r="D134" s="186"/>
      <c r="E134" s="150">
        <f>COUNTIF($G$96:$G$96,B134)+COUNTIF($G$8:$G$12,B134)+COUNTIF($G$18:$G$20,B134)+COUNTIF($G$26:$G$35,B134)+COUNTIF($G$41:$G$49,B134)+COUNTIF($G$55:$G$66,B134)+COUNTIF($G$72:$G$75,B134)+COUNTIF($G$81:$G$89,B134)+COUNTIF($G$102:$G$102,B134)+COUNTIF($G$108:$G$108,B134)+COUNTIF($G$114:$G$117,B134)</f>
        <v>18</v>
      </c>
      <c r="F134" s="187">
        <f>SUMIF($G$81:$G$89,B134,$C$81:$C$89)+SUMIF($G$72:$G$75,B134,$C$72:$C$75)+SUMIF($G$55:$G$66,B134,$C$55:$C$66)+SUMIF($G$41:$G$49,B134,$C$41:$C$49)+SUMIF($G$26:$G$35,B134,$C$26:$C$35)+SUMIF($G$8:$G$12,B134,$C$8:$C$12)+SUMIF($G$18:$G$20,B134,$C$18:$C$20)+SUMIF($G$96:$G$96,B134,$C$96:$C$96)+SUMIF($G$102:$G$102,B134,$C$102:$C$102)+SUMIF($G$108:$G$108,B134,$C$108:$C$108)+SUMIF($G$114:$G$117,B134,$C$114:$C$117)</f>
        <v>424</v>
      </c>
      <c r="G134" s="188"/>
      <c r="H134" s="113">
        <v>1</v>
      </c>
      <c r="I134" s="121"/>
      <c r="J134" s="123">
        <f>E134-I134</f>
        <v>18</v>
      </c>
      <c r="K134" s="124" t="str">
        <f>IF(J134&lt;0,"L",IF(J134=0,"K","J"))</f>
        <v>J</v>
      </c>
      <c r="L134" s="234"/>
      <c r="M134" s="234"/>
      <c r="N134" s="122">
        <f>F134-L134</f>
        <v>424</v>
      </c>
      <c r="O134" s="55"/>
      <c r="P134" s="146"/>
      <c r="Q134" s="146"/>
    </row>
    <row r="135" spans="1:17" ht="25.2" customHeight="1" x14ac:dyDescent="0.5">
      <c r="A135" s="55"/>
      <c r="B135" s="185" t="s">
        <v>20</v>
      </c>
      <c r="C135" s="186"/>
      <c r="D135" s="186"/>
      <c r="E135" s="140">
        <f t="shared" ref="E135:E153" si="11">COUNTIF($G$96:$G$96,B135)+COUNTIF($G$8:$G$12,B135)+COUNTIF($G$18:$G$20,B135)+COUNTIF($G$26:$G$35,B135)+COUNTIF($G$41:$G$49,B135)+COUNTIF($G$55:$G$66,B135)+COUNTIF($G$72:$G$75,B135)+COUNTIF($G$81:$G$89,B135)+COUNTIF($G$102:$G$102,B135)+COUNTIF($G$108:$G$108,B135)+COUNTIF($G$114:$G$117,B135)</f>
        <v>10</v>
      </c>
      <c r="F135" s="187">
        <f t="shared" ref="F135:F153" si="12">SUMIF($G$81:$G$89,B135,$C$81:$C$89)+SUMIF($G$72:$G$75,B135,$C$72:$C$75)+SUMIF($G$55:$G$66,B135,$C$55:$C$66)+SUMIF($G$41:$G$49,B135,$C$41:$C$49)+SUMIF($G$26:$G$35,B135,$C$26:$C$35)+SUMIF($G$8:$G$12,B135,$C$8:$C$12)+SUMIF($G$18:$G$20,B135,$C$18:$C$20)+SUMIF($G$96:$G$96,B135,$C$96:$C$96)+SUMIF($G$102:$G$102,B135,$C$102:$C$102)+SUMIF($G$108:$G$108,B135,$C$108:$C$108)+SUMIF($G$114:$G$117,B135,$C$114:$C$117)</f>
        <v>228</v>
      </c>
      <c r="G135" s="188"/>
      <c r="H135" s="113">
        <v>2</v>
      </c>
      <c r="I135" s="114"/>
      <c r="J135" s="115">
        <f>E135-I135</f>
        <v>10</v>
      </c>
      <c r="K135" s="116" t="str">
        <f>IF(J135&lt;0,"L",IF(J135=0,"K","J"))</f>
        <v>J</v>
      </c>
      <c r="L135" s="189"/>
      <c r="M135" s="189"/>
      <c r="N135" s="120">
        <f>F135-L135</f>
        <v>228</v>
      </c>
      <c r="O135" s="55"/>
      <c r="P135" s="146"/>
      <c r="Q135" s="146"/>
    </row>
    <row r="136" spans="1:17" ht="25.2" customHeight="1" x14ac:dyDescent="0.5">
      <c r="A136" s="55"/>
      <c r="B136" s="185" t="s">
        <v>13</v>
      </c>
      <c r="C136" s="186"/>
      <c r="D136" s="186"/>
      <c r="E136" s="140">
        <f t="shared" si="11"/>
        <v>9</v>
      </c>
      <c r="F136" s="187">
        <f t="shared" si="12"/>
        <v>201</v>
      </c>
      <c r="G136" s="188"/>
      <c r="H136" s="113">
        <v>3</v>
      </c>
      <c r="I136" s="121"/>
      <c r="J136" s="118">
        <f t="shared" ref="J136" si="13">E136-I136</f>
        <v>9</v>
      </c>
      <c r="K136" s="119" t="str">
        <f t="shared" ref="K136" si="14">IF(J136&lt;0,"L",IF(J136=0,"K","J"))</f>
        <v>J</v>
      </c>
      <c r="L136" s="189"/>
      <c r="M136" s="189"/>
      <c r="N136" s="120">
        <f>F136-L136</f>
        <v>201</v>
      </c>
      <c r="O136" s="55"/>
      <c r="P136" s="146"/>
      <c r="Q136" s="146"/>
    </row>
    <row r="137" spans="1:17" ht="25.2" customHeight="1" x14ac:dyDescent="0.5">
      <c r="A137" s="55"/>
      <c r="B137" s="185" t="s">
        <v>525</v>
      </c>
      <c r="C137" s="186"/>
      <c r="D137" s="186"/>
      <c r="E137" s="141">
        <f t="shared" si="11"/>
        <v>9</v>
      </c>
      <c r="F137" s="187">
        <f t="shared" si="12"/>
        <v>160</v>
      </c>
      <c r="G137" s="188"/>
      <c r="H137" s="113">
        <v>4</v>
      </c>
      <c r="I137" s="114"/>
      <c r="J137" s="123">
        <f>E137-I137</f>
        <v>9</v>
      </c>
      <c r="K137" s="124" t="str">
        <f>IF(J137&lt;0,"L",IF(J137=0,"K","J"))</f>
        <v>J</v>
      </c>
      <c r="L137" s="189"/>
      <c r="M137" s="189"/>
      <c r="N137" s="120">
        <f t="shared" ref="N137" si="15">F137-L137</f>
        <v>160</v>
      </c>
      <c r="O137" s="55"/>
      <c r="P137" s="146"/>
      <c r="Q137" s="146"/>
    </row>
    <row r="138" spans="1:17" ht="25.2" customHeight="1" x14ac:dyDescent="0.5">
      <c r="A138" s="55"/>
      <c r="B138" s="185" t="s">
        <v>524</v>
      </c>
      <c r="C138" s="186"/>
      <c r="D138" s="186"/>
      <c r="E138" s="140">
        <f t="shared" si="11"/>
        <v>6</v>
      </c>
      <c r="F138" s="187">
        <f t="shared" si="12"/>
        <v>136</v>
      </c>
      <c r="G138" s="188"/>
      <c r="H138" s="113">
        <v>5</v>
      </c>
      <c r="I138" s="114"/>
      <c r="J138" s="123">
        <f t="shared" ref="J138" si="16">E138-I138</f>
        <v>6</v>
      </c>
      <c r="K138" s="124" t="str">
        <f t="shared" ref="K138" si="17">IF(J138&lt;0,"L",IF(J138=0,"K","J"))</f>
        <v>J</v>
      </c>
      <c r="L138" s="189"/>
      <c r="M138" s="189"/>
      <c r="N138" s="120">
        <f t="shared" ref="N138" si="18">F138-L138</f>
        <v>136</v>
      </c>
      <c r="O138" s="55"/>
      <c r="P138" s="146"/>
      <c r="Q138" s="146"/>
    </row>
    <row r="139" spans="1:17" ht="25.2" customHeight="1" x14ac:dyDescent="0.5">
      <c r="A139" s="55"/>
      <c r="B139" s="185" t="s">
        <v>343</v>
      </c>
      <c r="C139" s="186"/>
      <c r="D139" s="186"/>
      <c r="E139" s="140">
        <f t="shared" si="11"/>
        <v>2</v>
      </c>
      <c r="F139" s="187">
        <f t="shared" si="12"/>
        <v>30</v>
      </c>
      <c r="G139" s="188"/>
      <c r="H139" s="113">
        <v>6</v>
      </c>
      <c r="I139" s="114"/>
      <c r="J139" s="123">
        <f t="shared" ref="J139" si="19">E139-I139</f>
        <v>2</v>
      </c>
      <c r="K139" s="124" t="str">
        <f t="shared" ref="K139" si="20">IF(J139&lt;0,"L",IF(J139=0,"K","J"))</f>
        <v>J</v>
      </c>
      <c r="L139" s="189"/>
      <c r="M139" s="189"/>
      <c r="N139" s="120">
        <f>F139-L139</f>
        <v>30</v>
      </c>
      <c r="O139" s="55"/>
      <c r="P139" s="146"/>
      <c r="Q139" s="146"/>
    </row>
    <row r="140" spans="1:17" ht="25.2" customHeight="1" x14ac:dyDescent="0.5">
      <c r="A140" s="55"/>
      <c r="B140" s="185" t="s">
        <v>595</v>
      </c>
      <c r="C140" s="186"/>
      <c r="D140" s="186"/>
      <c r="E140" s="140">
        <f t="shared" si="11"/>
        <v>2</v>
      </c>
      <c r="F140" s="187">
        <f t="shared" si="12"/>
        <v>37</v>
      </c>
      <c r="G140" s="188"/>
      <c r="H140" s="113">
        <v>7</v>
      </c>
      <c r="I140" s="114"/>
      <c r="J140" s="123">
        <f>E140-I140</f>
        <v>2</v>
      </c>
      <c r="K140" s="124" t="str">
        <f>IF(J140&lt;0,"L",IF(J140=0,"K","J"))</f>
        <v>J</v>
      </c>
      <c r="L140" s="189"/>
      <c r="M140" s="189"/>
      <c r="N140" s="120">
        <f>F140-L140</f>
        <v>37</v>
      </c>
      <c r="O140" s="55"/>
      <c r="P140" s="146"/>
      <c r="Q140" s="146"/>
    </row>
    <row r="141" spans="1:17" ht="25.2" customHeight="1" x14ac:dyDescent="0.5">
      <c r="A141" s="55"/>
      <c r="B141" s="185" t="s">
        <v>258</v>
      </c>
      <c r="C141" s="186"/>
      <c r="D141" s="186"/>
      <c r="E141" s="140">
        <f t="shared" si="11"/>
        <v>1</v>
      </c>
      <c r="F141" s="187">
        <f t="shared" si="12"/>
        <v>19</v>
      </c>
      <c r="G141" s="188"/>
      <c r="H141" s="113">
        <v>8</v>
      </c>
      <c r="I141" s="114"/>
      <c r="J141" s="123">
        <f t="shared" ref="J141" si="21">E141-I141</f>
        <v>1</v>
      </c>
      <c r="K141" s="124" t="str">
        <f t="shared" ref="K141" si="22">IF(J141&lt;0,"L",IF(J141=0,"K","J"))</f>
        <v>J</v>
      </c>
      <c r="L141" s="189"/>
      <c r="M141" s="189"/>
      <c r="N141" s="120">
        <f>F141-L141</f>
        <v>19</v>
      </c>
      <c r="O141" s="55"/>
      <c r="P141" s="146"/>
      <c r="Q141" s="146"/>
    </row>
    <row r="142" spans="1:17" ht="25.2" customHeight="1" x14ac:dyDescent="0.5">
      <c r="A142" s="55"/>
      <c r="B142" s="185" t="s">
        <v>14</v>
      </c>
      <c r="C142" s="186"/>
      <c r="D142" s="186"/>
      <c r="E142" s="135">
        <f t="shared" si="11"/>
        <v>0</v>
      </c>
      <c r="F142" s="187">
        <f t="shared" si="12"/>
        <v>0</v>
      </c>
      <c r="G142" s="188"/>
      <c r="H142" s="113">
        <v>9</v>
      </c>
      <c r="I142" s="121"/>
      <c r="J142" s="123">
        <f>E142-I142</f>
        <v>0</v>
      </c>
      <c r="K142" s="124" t="str">
        <f>IF(J142&lt;0,"L",IF(J142=0,"K","J"))</f>
        <v>K</v>
      </c>
      <c r="L142" s="234"/>
      <c r="M142" s="234"/>
      <c r="N142" s="122">
        <f>F142-L142</f>
        <v>0</v>
      </c>
      <c r="O142" s="55"/>
      <c r="P142" s="146"/>
      <c r="Q142" s="146"/>
    </row>
    <row r="143" spans="1:17" ht="25.2" customHeight="1" x14ac:dyDescent="0.5">
      <c r="A143" s="55"/>
      <c r="B143" s="185" t="s">
        <v>548</v>
      </c>
      <c r="C143" s="186"/>
      <c r="D143" s="186"/>
      <c r="E143" s="140">
        <f t="shared" si="11"/>
        <v>0</v>
      </c>
      <c r="F143" s="187">
        <f t="shared" si="12"/>
        <v>0</v>
      </c>
      <c r="G143" s="188"/>
      <c r="H143" s="113">
        <v>10</v>
      </c>
      <c r="I143" s="114"/>
      <c r="J143" s="123">
        <f>E143-I143</f>
        <v>0</v>
      </c>
      <c r="K143" s="124" t="str">
        <f>IF(J143&lt;0,"L",IF(J143=0,"K","J"))</f>
        <v>K</v>
      </c>
      <c r="L143" s="189"/>
      <c r="M143" s="189"/>
      <c r="N143" s="120">
        <f t="shared" ref="N143" si="23">F143-L143</f>
        <v>0</v>
      </c>
      <c r="O143" s="55"/>
      <c r="P143" s="146"/>
      <c r="Q143" s="146"/>
    </row>
    <row r="144" spans="1:17" ht="25.2" customHeight="1" x14ac:dyDescent="0.5">
      <c r="A144" s="55"/>
      <c r="B144" s="190" t="s">
        <v>305</v>
      </c>
      <c r="C144" s="186"/>
      <c r="D144" s="186"/>
      <c r="E144" s="140">
        <f t="shared" si="11"/>
        <v>0</v>
      </c>
      <c r="F144" s="187">
        <f t="shared" si="12"/>
        <v>0</v>
      </c>
      <c r="G144" s="188"/>
      <c r="H144" s="113">
        <v>11</v>
      </c>
      <c r="I144" s="114"/>
      <c r="J144" s="123">
        <f>E144-I144</f>
        <v>0</v>
      </c>
      <c r="K144" s="124" t="str">
        <f>IF(J144&lt;0,"L",IF(J144=0,"K","J"))</f>
        <v>K</v>
      </c>
      <c r="L144" s="189"/>
      <c r="M144" s="189"/>
      <c r="N144" s="120">
        <f>F144-L144</f>
        <v>0</v>
      </c>
      <c r="O144" s="55"/>
      <c r="P144" s="146"/>
      <c r="Q144" s="146"/>
    </row>
    <row r="145" spans="1:17" ht="25.2" customHeight="1" x14ac:dyDescent="0.5">
      <c r="A145" s="55"/>
      <c r="B145" s="185" t="s">
        <v>561</v>
      </c>
      <c r="C145" s="186"/>
      <c r="D145" s="186"/>
      <c r="E145" s="140">
        <f t="shared" si="11"/>
        <v>0</v>
      </c>
      <c r="F145" s="187">
        <f t="shared" si="12"/>
        <v>0</v>
      </c>
      <c r="G145" s="188"/>
      <c r="H145" s="113">
        <v>12</v>
      </c>
      <c r="I145" s="114"/>
      <c r="J145" s="123">
        <f t="shared" ref="J145" si="24">E145-I145</f>
        <v>0</v>
      </c>
      <c r="K145" s="124" t="str">
        <f t="shared" ref="K145" si="25">IF(J145&lt;0,"L",IF(J145=0,"K","J"))</f>
        <v>K</v>
      </c>
      <c r="L145" s="189"/>
      <c r="M145" s="189"/>
      <c r="N145" s="120">
        <f t="shared" ref="N145:N153" si="26">F145-L145</f>
        <v>0</v>
      </c>
      <c r="O145" s="55"/>
      <c r="P145" s="146"/>
      <c r="Q145" s="146"/>
    </row>
    <row r="146" spans="1:17" ht="25.2" customHeight="1" x14ac:dyDescent="0.5">
      <c r="A146" s="55"/>
      <c r="B146" s="190" t="s">
        <v>520</v>
      </c>
      <c r="C146" s="186"/>
      <c r="D146" s="186"/>
      <c r="E146" s="150">
        <f t="shared" si="11"/>
        <v>0</v>
      </c>
      <c r="F146" s="187">
        <f t="shared" si="12"/>
        <v>0</v>
      </c>
      <c r="G146" s="188"/>
      <c r="H146" s="113">
        <v>13</v>
      </c>
      <c r="I146" s="114"/>
      <c r="J146" s="123">
        <f t="shared" ref="J146" si="27">E146-I146</f>
        <v>0</v>
      </c>
      <c r="K146" s="124" t="str">
        <f t="shared" ref="K146" si="28">IF(J146&lt;0,"L",IF(J146=0,"K","J"))</f>
        <v>K</v>
      </c>
      <c r="L146" s="189"/>
      <c r="M146" s="189"/>
      <c r="N146" s="120">
        <f>F146-L146</f>
        <v>0</v>
      </c>
      <c r="O146" s="55"/>
      <c r="P146" s="146"/>
      <c r="Q146" s="146"/>
    </row>
    <row r="147" spans="1:17" ht="25.2" customHeight="1" x14ac:dyDescent="0.5">
      <c r="A147" s="55"/>
      <c r="B147" s="185" t="s">
        <v>508</v>
      </c>
      <c r="C147" s="186"/>
      <c r="D147" s="186"/>
      <c r="E147" s="140">
        <f t="shared" si="11"/>
        <v>0</v>
      </c>
      <c r="F147" s="187">
        <f t="shared" si="12"/>
        <v>0</v>
      </c>
      <c r="G147" s="188"/>
      <c r="H147" s="113">
        <v>14</v>
      </c>
      <c r="I147" s="114"/>
      <c r="J147" s="123">
        <f>E147-I147</f>
        <v>0</v>
      </c>
      <c r="K147" s="124" t="str">
        <f>IF(J147&lt;0,"L",IF(J147=0,"K","J"))</f>
        <v>K</v>
      </c>
      <c r="L147" s="189"/>
      <c r="M147" s="189"/>
      <c r="N147" s="120">
        <f t="shared" ref="N147:N152" si="29">F147-L147</f>
        <v>0</v>
      </c>
      <c r="O147" s="55"/>
      <c r="P147" s="146"/>
      <c r="Q147" s="146"/>
    </row>
    <row r="148" spans="1:17" ht="25.2" customHeight="1" x14ac:dyDescent="0.5">
      <c r="A148" s="55"/>
      <c r="B148" s="190" t="s">
        <v>510</v>
      </c>
      <c r="C148" s="186"/>
      <c r="D148" s="186"/>
      <c r="E148" s="140">
        <f t="shared" si="11"/>
        <v>0</v>
      </c>
      <c r="F148" s="187">
        <f t="shared" si="12"/>
        <v>0</v>
      </c>
      <c r="G148" s="188"/>
      <c r="H148" s="113">
        <v>15</v>
      </c>
      <c r="I148" s="114"/>
      <c r="J148" s="123">
        <f>E148-I148</f>
        <v>0</v>
      </c>
      <c r="K148" s="124" t="str">
        <f t="shared" ref="K148" si="30">IF(J148&lt;0,"L",IF(J148=0,"K","J"))</f>
        <v>K</v>
      </c>
      <c r="L148" s="189"/>
      <c r="M148" s="189"/>
      <c r="N148" s="120">
        <f>F148-L148</f>
        <v>0</v>
      </c>
      <c r="O148" s="55"/>
      <c r="P148" s="146"/>
      <c r="Q148" s="146"/>
    </row>
    <row r="149" spans="1:17" ht="25.2" customHeight="1" x14ac:dyDescent="0.5">
      <c r="A149" s="55"/>
      <c r="B149" s="190" t="s">
        <v>309</v>
      </c>
      <c r="C149" s="186"/>
      <c r="D149" s="186"/>
      <c r="E149" s="140">
        <f t="shared" si="11"/>
        <v>0</v>
      </c>
      <c r="F149" s="187">
        <f t="shared" si="12"/>
        <v>0</v>
      </c>
      <c r="G149" s="188"/>
      <c r="H149" s="113">
        <v>16</v>
      </c>
      <c r="I149" s="114"/>
      <c r="J149" s="123">
        <f t="shared" ref="J149" si="31">E149-I149</f>
        <v>0</v>
      </c>
      <c r="K149" s="124" t="str">
        <f>IF(J149&lt;0,"L",IF(J149=0,"K","J"))</f>
        <v>K</v>
      </c>
      <c r="L149" s="189"/>
      <c r="M149" s="189"/>
      <c r="N149" s="120">
        <f t="shared" si="29"/>
        <v>0</v>
      </c>
      <c r="O149" s="55"/>
      <c r="P149" s="146"/>
      <c r="Q149" s="146"/>
    </row>
    <row r="150" spans="1:17" ht="25.2" customHeight="1" x14ac:dyDescent="0.5">
      <c r="A150" s="55"/>
      <c r="B150" s="185" t="s">
        <v>509</v>
      </c>
      <c r="C150" s="186"/>
      <c r="D150" s="186"/>
      <c r="E150" s="140">
        <f t="shared" si="11"/>
        <v>0</v>
      </c>
      <c r="F150" s="187">
        <f t="shared" si="12"/>
        <v>0</v>
      </c>
      <c r="G150" s="188"/>
      <c r="H150" s="113">
        <v>17</v>
      </c>
      <c r="I150" s="114"/>
      <c r="J150" s="123">
        <f>E150-I150</f>
        <v>0</v>
      </c>
      <c r="K150" s="124" t="str">
        <f>IF(J150&lt;0,"L",IF(J150=0,"K","J"))</f>
        <v>K</v>
      </c>
      <c r="L150" s="189"/>
      <c r="M150" s="189"/>
      <c r="N150" s="120">
        <f>F150-L150</f>
        <v>0</v>
      </c>
      <c r="O150" s="55"/>
      <c r="P150" s="146"/>
      <c r="Q150" s="146"/>
    </row>
    <row r="151" spans="1:17" ht="25.2" customHeight="1" x14ac:dyDescent="0.5">
      <c r="A151" s="55"/>
      <c r="B151" s="185" t="s">
        <v>551</v>
      </c>
      <c r="C151" s="186"/>
      <c r="D151" s="186"/>
      <c r="E151" s="147">
        <f t="shared" si="11"/>
        <v>0</v>
      </c>
      <c r="F151" s="187">
        <f t="shared" si="12"/>
        <v>0</v>
      </c>
      <c r="G151" s="188"/>
      <c r="H151" s="113">
        <v>18</v>
      </c>
      <c r="I151" s="114"/>
      <c r="J151" s="123">
        <f>E151-I151</f>
        <v>0</v>
      </c>
      <c r="K151" s="124" t="str">
        <f>IF(J151&lt;0,"L",IF(J151=0,"K","J"))</f>
        <v>K</v>
      </c>
      <c r="L151" s="189"/>
      <c r="M151" s="189"/>
      <c r="N151" s="120">
        <f t="shared" si="29"/>
        <v>0</v>
      </c>
      <c r="O151" s="55"/>
      <c r="P151" s="146"/>
      <c r="Q151" s="146"/>
    </row>
    <row r="152" spans="1:17" ht="25.2" customHeight="1" x14ac:dyDescent="0.5">
      <c r="A152" s="55"/>
      <c r="B152" s="185" t="s">
        <v>237</v>
      </c>
      <c r="C152" s="186"/>
      <c r="D152" s="186"/>
      <c r="E152" s="147">
        <f t="shared" si="11"/>
        <v>0</v>
      </c>
      <c r="F152" s="187">
        <f t="shared" si="12"/>
        <v>0</v>
      </c>
      <c r="G152" s="188"/>
      <c r="H152" s="113">
        <v>19</v>
      </c>
      <c r="I152" s="114"/>
      <c r="J152" s="123">
        <f t="shared" ref="J152" si="32">E152-I152</f>
        <v>0</v>
      </c>
      <c r="K152" s="124" t="str">
        <f t="shared" ref="K152" si="33">IF(J152&lt;0,"L",IF(J152=0,"K","J"))</f>
        <v>K</v>
      </c>
      <c r="L152" s="189"/>
      <c r="M152" s="189"/>
      <c r="N152" s="120">
        <f t="shared" si="29"/>
        <v>0</v>
      </c>
      <c r="O152" s="55"/>
      <c r="P152" s="146"/>
      <c r="Q152" s="146"/>
    </row>
    <row r="153" spans="1:17" ht="25.2" customHeight="1" x14ac:dyDescent="0.5">
      <c r="A153" s="55"/>
      <c r="B153" s="190" t="s">
        <v>156</v>
      </c>
      <c r="C153" s="186"/>
      <c r="D153" s="186"/>
      <c r="E153" s="140">
        <f t="shared" si="11"/>
        <v>0</v>
      </c>
      <c r="F153" s="187">
        <f t="shared" si="12"/>
        <v>0</v>
      </c>
      <c r="G153" s="188"/>
      <c r="H153" s="113">
        <v>20</v>
      </c>
      <c r="I153" s="114"/>
      <c r="J153" s="123">
        <f>E153-I153</f>
        <v>0</v>
      </c>
      <c r="K153" s="124" t="str">
        <f>IF(J153&lt;0,"L",IF(J153=0,"K","J"))</f>
        <v>K</v>
      </c>
      <c r="L153" s="189"/>
      <c r="M153" s="189"/>
      <c r="N153" s="120">
        <f t="shared" si="26"/>
        <v>0</v>
      </c>
      <c r="O153" s="55"/>
      <c r="P153" s="146"/>
      <c r="Q153" s="146"/>
    </row>
    <row r="154" spans="1:17" ht="25.2" customHeight="1" x14ac:dyDescent="0.5">
      <c r="A154" s="55"/>
      <c r="B154" s="297" t="s">
        <v>198</v>
      </c>
      <c r="C154" s="298"/>
      <c r="D154" s="298"/>
      <c r="E154" s="125">
        <f>SUM(E134:E153)</f>
        <v>57</v>
      </c>
      <c r="F154" s="298">
        <f>SUM(F134:G153)</f>
        <v>1235</v>
      </c>
      <c r="G154" s="299"/>
      <c r="H154" s="126"/>
      <c r="I154" s="127">
        <f>SUM(I135:I153)</f>
        <v>0</v>
      </c>
      <c r="J154" s="128">
        <f>E154-I154</f>
        <v>57</v>
      </c>
      <c r="K154" s="129" t="str">
        <f t="shared" ref="K154" si="34">IF(J154&lt;0,"L",IF(J154=0,"K","J"))</f>
        <v>J</v>
      </c>
      <c r="L154" s="296">
        <f>SUM(L135:M153)</f>
        <v>0</v>
      </c>
      <c r="M154" s="296"/>
      <c r="N154" s="130">
        <f>F154-L154</f>
        <v>1235</v>
      </c>
      <c r="O154" s="55"/>
      <c r="P154" s="146"/>
      <c r="Q154" s="146"/>
    </row>
    <row r="155" spans="1:17" ht="25.2" customHeight="1" x14ac:dyDescent="0.3">
      <c r="A155" s="55"/>
      <c r="B155" s="55"/>
      <c r="C155" s="55"/>
      <c r="D155" s="55"/>
      <c r="E155" s="55"/>
      <c r="F155" s="55"/>
      <c r="G155" s="55"/>
      <c r="H155" s="55"/>
      <c r="I155" s="55"/>
      <c r="J155" s="55"/>
      <c r="K155" s="55"/>
      <c r="L155" s="55"/>
      <c r="M155" s="55"/>
      <c r="N155" s="55"/>
      <c r="O155" s="55"/>
      <c r="P155" s="146"/>
      <c r="Q155" s="146"/>
    </row>
  </sheetData>
  <sheetProtection algorithmName="SHA-512" hashValue="kPwWspV32t+1bXLfGkTHexM8UdUc/dXuAcB9Giu2U5RijKDRtEO42Ntcg7/77TIXUqcRHJoFjc4/i9cxkuu3aQ==" saltValue="IkWHUrPTeMiVBd2z9fc4MA==" spinCount="100000" sheet="1" objects="1" scenarios="1"/>
  <autoFilter ref="B6:T121" xr:uid="{4D50397C-A6F3-41BD-89CE-EF64C34BE15C}"/>
  <sortState xmlns:xlrd2="http://schemas.microsoft.com/office/spreadsheetml/2017/richdata2" ref="C41:T49">
    <sortCondition descending="1" ref="D41:D49"/>
  </sortState>
  <mergeCells count="249">
    <mergeCell ref="B136:D136"/>
    <mergeCell ref="F136:G136"/>
    <mergeCell ref="L136:M136"/>
    <mergeCell ref="B153:D153"/>
    <mergeCell ref="B144:D144"/>
    <mergeCell ref="L154:M154"/>
    <mergeCell ref="B154:D154"/>
    <mergeCell ref="F154:G154"/>
    <mergeCell ref="F153:G153"/>
    <mergeCell ref="L153:M153"/>
    <mergeCell ref="B149:D149"/>
    <mergeCell ref="F149:G149"/>
    <mergeCell ref="L149:M149"/>
    <mergeCell ref="B147:D147"/>
    <mergeCell ref="F147:G147"/>
    <mergeCell ref="B148:D148"/>
    <mergeCell ref="F148:G148"/>
    <mergeCell ref="L148:M148"/>
    <mergeCell ref="B140:D140"/>
    <mergeCell ref="F140:G140"/>
    <mergeCell ref="L140:M140"/>
    <mergeCell ref="B151:D151"/>
    <mergeCell ref="F151:G151"/>
    <mergeCell ref="L151:M151"/>
    <mergeCell ref="C24:C25"/>
    <mergeCell ref="D24:D25"/>
    <mergeCell ref="O37:Q37"/>
    <mergeCell ref="K16:K17"/>
    <mergeCell ref="L14:N14"/>
    <mergeCell ref="L133:N133"/>
    <mergeCell ref="I132:N132"/>
    <mergeCell ref="B142:D142"/>
    <mergeCell ref="F142:G142"/>
    <mergeCell ref="F138:G138"/>
    <mergeCell ref="L138:M138"/>
    <mergeCell ref="B138:D138"/>
    <mergeCell ref="I133:K133"/>
    <mergeCell ref="B132:H132"/>
    <mergeCell ref="B135:D135"/>
    <mergeCell ref="F135:G135"/>
    <mergeCell ref="L135:M135"/>
    <mergeCell ref="B134:D134"/>
    <mergeCell ref="F134:G134"/>
    <mergeCell ref="L134:M134"/>
    <mergeCell ref="O104:Q104"/>
    <mergeCell ref="E24:E25"/>
    <mergeCell ref="F24:F25"/>
    <mergeCell ref="G24:G25"/>
    <mergeCell ref="L4:N4"/>
    <mergeCell ref="I6:I7"/>
    <mergeCell ref="J6:J7"/>
    <mergeCell ref="O4:Q4"/>
    <mergeCell ref="O14:Q14"/>
    <mergeCell ref="B22:K23"/>
    <mergeCell ref="L22:N22"/>
    <mergeCell ref="B4:K5"/>
    <mergeCell ref="B6:B7"/>
    <mergeCell ref="C6:C7"/>
    <mergeCell ref="D6:D7"/>
    <mergeCell ref="B14:K15"/>
    <mergeCell ref="E6:E7"/>
    <mergeCell ref="F6:F7"/>
    <mergeCell ref="G6:G7"/>
    <mergeCell ref="H6:H7"/>
    <mergeCell ref="K6:K7"/>
    <mergeCell ref="H24:H25"/>
    <mergeCell ref="I24:I25"/>
    <mergeCell ref="G16:G17"/>
    <mergeCell ref="H16:H17"/>
    <mergeCell ref="I16:I17"/>
    <mergeCell ref="J16:J17"/>
    <mergeCell ref="E70:E71"/>
    <mergeCell ref="L37:N37"/>
    <mergeCell ref="J24:J25"/>
    <mergeCell ref="I53:I54"/>
    <mergeCell ref="J53:J54"/>
    <mergeCell ref="J70:J71"/>
    <mergeCell ref="K70:K71"/>
    <mergeCell ref="D53:D54"/>
    <mergeCell ref="O22:Q22"/>
    <mergeCell ref="L68:N68"/>
    <mergeCell ref="O77:Q77"/>
    <mergeCell ref="L77:N77"/>
    <mergeCell ref="O68:Q68"/>
    <mergeCell ref="E106:E107"/>
    <mergeCell ref="F106:F107"/>
    <mergeCell ref="H79:H80"/>
    <mergeCell ref="I79:I80"/>
    <mergeCell ref="J79:J80"/>
    <mergeCell ref="G79:G80"/>
    <mergeCell ref="F79:F80"/>
    <mergeCell ref="K100:K101"/>
    <mergeCell ref="H100:H101"/>
    <mergeCell ref="I100:I101"/>
    <mergeCell ref="F70:F71"/>
    <mergeCell ref="O92:Q92"/>
    <mergeCell ref="G70:G71"/>
    <mergeCell ref="B68:K69"/>
    <mergeCell ref="B70:B71"/>
    <mergeCell ref="C70:C71"/>
    <mergeCell ref="H70:H71"/>
    <mergeCell ref="I70:I71"/>
    <mergeCell ref="B137:D137"/>
    <mergeCell ref="F137:G137"/>
    <mergeCell ref="L137:M137"/>
    <mergeCell ref="O98:Q98"/>
    <mergeCell ref="H53:H54"/>
    <mergeCell ref="K24:K25"/>
    <mergeCell ref="B37:K38"/>
    <mergeCell ref="B39:B40"/>
    <mergeCell ref="C39:C40"/>
    <mergeCell ref="D39:D40"/>
    <mergeCell ref="E39:E40"/>
    <mergeCell ref="F39:F40"/>
    <mergeCell ref="G39:G40"/>
    <mergeCell ref="H39:H40"/>
    <mergeCell ref="I39:I40"/>
    <mergeCell ref="J39:J40"/>
    <mergeCell ref="K39:K40"/>
    <mergeCell ref="F53:F54"/>
    <mergeCell ref="E53:E54"/>
    <mergeCell ref="B51:K52"/>
    <mergeCell ref="B53:B54"/>
    <mergeCell ref="C53:C54"/>
    <mergeCell ref="K53:K54"/>
    <mergeCell ref="B24:B25"/>
    <mergeCell ref="D70:D71"/>
    <mergeCell ref="B94:B95"/>
    <mergeCell ref="B2:T2"/>
    <mergeCell ref="B16:B17"/>
    <mergeCell ref="C16:C17"/>
    <mergeCell ref="D16:D17"/>
    <mergeCell ref="E16:E17"/>
    <mergeCell ref="F16:F17"/>
    <mergeCell ref="J106:J107"/>
    <mergeCell ref="I106:I107"/>
    <mergeCell ref="R51:T51"/>
    <mergeCell ref="R4:T4"/>
    <mergeCell ref="R68:T68"/>
    <mergeCell ref="R37:T37"/>
    <mergeCell ref="R22:T22"/>
    <mergeCell ref="B92:K93"/>
    <mergeCell ref="R14:T14"/>
    <mergeCell ref="D106:D107"/>
    <mergeCell ref="G106:G107"/>
    <mergeCell ref="H106:H107"/>
    <mergeCell ref="B98:K99"/>
    <mergeCell ref="L98:N98"/>
    <mergeCell ref="B106:B107"/>
    <mergeCell ref="C106:C107"/>
    <mergeCell ref="R77:T77"/>
    <mergeCell ref="R98:T98"/>
    <mergeCell ref="R104:T104"/>
    <mergeCell ref="B110:K111"/>
    <mergeCell ref="K112:K113"/>
    <mergeCell ref="B112:B113"/>
    <mergeCell ref="C112:C113"/>
    <mergeCell ref="D112:D113"/>
    <mergeCell ref="C79:C80"/>
    <mergeCell ref="R92:T92"/>
    <mergeCell ref="B79:B80"/>
    <mergeCell ref="G100:G101"/>
    <mergeCell ref="K79:K80"/>
    <mergeCell ref="K94:K95"/>
    <mergeCell ref="B77:K78"/>
    <mergeCell ref="D94:D95"/>
    <mergeCell ref="E94:E95"/>
    <mergeCell ref="F94:F95"/>
    <mergeCell ref="G94:G95"/>
    <mergeCell ref="H94:H95"/>
    <mergeCell ref="I94:I95"/>
    <mergeCell ref="J94:J95"/>
    <mergeCell ref="J100:J101"/>
    <mergeCell ref="B100:B101"/>
    <mergeCell ref="L110:N110"/>
    <mergeCell ref="R110:T110"/>
    <mergeCell ref="R119:S119"/>
    <mergeCell ref="S120:T120"/>
    <mergeCell ref="R121:T121"/>
    <mergeCell ref="M120:N120"/>
    <mergeCell ref="P120:Q120"/>
    <mergeCell ref="L121:N121"/>
    <mergeCell ref="I120:K120"/>
    <mergeCell ref="O119:P119"/>
    <mergeCell ref="K106:K107"/>
    <mergeCell ref="O51:Q51"/>
    <mergeCell ref="L51:N51"/>
    <mergeCell ref="L119:M119"/>
    <mergeCell ref="I112:I113"/>
    <mergeCell ref="B123:B124"/>
    <mergeCell ref="L142:M142"/>
    <mergeCell ref="C123:E124"/>
    <mergeCell ref="O121:Q121"/>
    <mergeCell ref="L92:N92"/>
    <mergeCell ref="O110:Q110"/>
    <mergeCell ref="C94:C95"/>
    <mergeCell ref="O124:Q124"/>
    <mergeCell ref="I121:K121"/>
    <mergeCell ref="J112:J113"/>
    <mergeCell ref="B104:K105"/>
    <mergeCell ref="L104:N104"/>
    <mergeCell ref="D79:D80"/>
    <mergeCell ref="C100:C101"/>
    <mergeCell ref="D100:D101"/>
    <mergeCell ref="E100:E101"/>
    <mergeCell ref="F100:F101"/>
    <mergeCell ref="E79:E80"/>
    <mergeCell ref="G53:G54"/>
    <mergeCell ref="L124:N124"/>
    <mergeCell ref="B128:E128"/>
    <mergeCell ref="B129:E129"/>
    <mergeCell ref="I128:L129"/>
    <mergeCell ref="B133:D133"/>
    <mergeCell ref="F133:G133"/>
    <mergeCell ref="M128:N129"/>
    <mergeCell ref="E112:E113"/>
    <mergeCell ref="H123:J123"/>
    <mergeCell ref="H124:J124"/>
    <mergeCell ref="F112:F113"/>
    <mergeCell ref="G112:G113"/>
    <mergeCell ref="H112:H113"/>
    <mergeCell ref="L123:T123"/>
    <mergeCell ref="R124:T124"/>
    <mergeCell ref="C120:E121"/>
    <mergeCell ref="B120:B121"/>
    <mergeCell ref="B152:D152"/>
    <mergeCell ref="F152:G152"/>
    <mergeCell ref="L152:M152"/>
    <mergeCell ref="F139:G139"/>
    <mergeCell ref="L139:M139"/>
    <mergeCell ref="B143:D143"/>
    <mergeCell ref="F143:G143"/>
    <mergeCell ref="L143:M143"/>
    <mergeCell ref="B150:D150"/>
    <mergeCell ref="F150:G150"/>
    <mergeCell ref="L150:M150"/>
    <mergeCell ref="B141:D141"/>
    <mergeCell ref="F141:G141"/>
    <mergeCell ref="L141:M141"/>
    <mergeCell ref="L147:M147"/>
    <mergeCell ref="L145:M145"/>
    <mergeCell ref="B146:D146"/>
    <mergeCell ref="F146:G146"/>
    <mergeCell ref="L146:M146"/>
    <mergeCell ref="B145:D145"/>
    <mergeCell ref="F145:G145"/>
    <mergeCell ref="B139:D139"/>
    <mergeCell ref="F144:G144"/>
    <mergeCell ref="L144:M144"/>
  </mergeCells>
  <phoneticPr fontId="4" type="noConversion"/>
  <conditionalFormatting sqref="K154 K149 K135:K136 K147 K138:K145">
    <cfRule type="expression" dxfId="260" priority="581">
      <formula>IF(J135&gt;0,TRUE,FALSE)</formula>
    </cfRule>
    <cfRule type="expression" dxfId="259" priority="582">
      <formula>IF(J135=0,TRUE,FALSE)</formula>
    </cfRule>
    <cfRule type="expression" dxfId="258" priority="583">
      <formula>IF(J135&lt;0,TRUE,FALSE)</formula>
    </cfRule>
  </conditionalFormatting>
  <conditionalFormatting sqref="J136 J139:J150">
    <cfRule type="expression" dxfId="257" priority="578">
      <formula>IF(J136&gt;0,TRUE,FALSE)</formula>
    </cfRule>
    <cfRule type="expression" dxfId="256" priority="579">
      <formula>IF(J136=0,TRUE,FALSE)</formula>
    </cfRule>
    <cfRule type="expression" dxfId="255" priority="580">
      <formula>IF(J136&lt;0,TRUE,FALSE)</formula>
    </cfRule>
  </conditionalFormatting>
  <conditionalFormatting sqref="J154">
    <cfRule type="expression" dxfId="254" priority="575">
      <formula>IF(J154&gt;0,TRUE,FALSE)</formula>
    </cfRule>
    <cfRule type="expression" dxfId="253" priority="576">
      <formula>IF(J154=0,TRUE,FALSE)</formula>
    </cfRule>
    <cfRule type="expression" dxfId="252" priority="577">
      <formula>IF(J154&lt;0,TRUE,FALSE)</formula>
    </cfRule>
  </conditionalFormatting>
  <conditionalFormatting sqref="J153">
    <cfRule type="expression" dxfId="251" priority="308">
      <formula>IF(J153&gt;0,TRUE,FALSE)</formula>
    </cfRule>
    <cfRule type="expression" dxfId="250" priority="309">
      <formula>IF(J153=0,TRUE,FALSE)</formula>
    </cfRule>
    <cfRule type="expression" dxfId="249" priority="310">
      <formula>IF(J153&lt;0,TRUE,FALSE)</formula>
    </cfRule>
  </conditionalFormatting>
  <conditionalFormatting sqref="K153">
    <cfRule type="expression" dxfId="248" priority="311">
      <formula>IF(J153&gt;0,TRUE,FALSE)</formula>
    </cfRule>
    <cfRule type="expression" dxfId="247" priority="312">
      <formula>IF(J153=0,TRUE,FALSE)</formula>
    </cfRule>
    <cfRule type="expression" dxfId="246" priority="313">
      <formula>IF(J153&lt;0,TRUE,FALSE)</formula>
    </cfRule>
  </conditionalFormatting>
  <conditionalFormatting sqref="J153">
    <cfRule type="expression" dxfId="245" priority="305">
      <formula>IF(J153&gt;0,TRUE,FALSE)</formula>
    </cfRule>
    <cfRule type="expression" dxfId="244" priority="306">
      <formula>IF(J153=0,TRUE,FALSE)</formula>
    </cfRule>
    <cfRule type="expression" dxfId="243" priority="307">
      <formula>IF(J153&lt;0,TRUE,FALSE)</formula>
    </cfRule>
  </conditionalFormatting>
  <conditionalFormatting sqref="J153">
    <cfRule type="expression" dxfId="242" priority="302">
      <formula>IF(J153&gt;0,TRUE,FALSE)</formula>
    </cfRule>
    <cfRule type="expression" dxfId="241" priority="303">
      <formula>IF(J153=0,TRUE,FALSE)</formula>
    </cfRule>
    <cfRule type="expression" dxfId="240" priority="304">
      <formula>IF(J153&lt;0,TRUE,FALSE)</formula>
    </cfRule>
  </conditionalFormatting>
  <conditionalFormatting sqref="J153">
    <cfRule type="expression" dxfId="239" priority="299">
      <formula>IF(J153&gt;0,TRUE,FALSE)</formula>
    </cfRule>
    <cfRule type="expression" dxfId="238" priority="300">
      <formula>IF(J153=0,TRUE,FALSE)</formula>
    </cfRule>
    <cfRule type="expression" dxfId="237" priority="301">
      <formula>IF(J153&lt;0,TRUE,FALSE)</formula>
    </cfRule>
  </conditionalFormatting>
  <conditionalFormatting sqref="K150">
    <cfRule type="expression" dxfId="236" priority="236">
      <formula>IF(J150&gt;0,TRUE,FALSE)</formula>
    </cfRule>
    <cfRule type="expression" dxfId="235" priority="237">
      <formula>IF(J150=0,TRUE,FALSE)</formula>
    </cfRule>
    <cfRule type="expression" dxfId="234" priority="238">
      <formula>IF(J150&lt;0,TRUE,FALSE)</formula>
    </cfRule>
  </conditionalFormatting>
  <conditionalFormatting sqref="J150">
    <cfRule type="expression" dxfId="233" priority="233">
      <formula>IF(J150&gt;0,TRUE,FALSE)</formula>
    </cfRule>
    <cfRule type="expression" dxfId="232" priority="234">
      <formula>IF(J150=0,TRUE,FALSE)</formula>
    </cfRule>
    <cfRule type="expression" dxfId="231" priority="235">
      <formula>IF(J150&lt;0,TRUE,FALSE)</formula>
    </cfRule>
  </conditionalFormatting>
  <conditionalFormatting sqref="K148">
    <cfRule type="expression" dxfId="230" priority="130">
      <formula>IF(J148&gt;0,TRUE,FALSE)</formula>
    </cfRule>
    <cfRule type="expression" dxfId="229" priority="131">
      <formula>IF(J148=0,TRUE,FALSE)</formula>
    </cfRule>
    <cfRule type="expression" dxfId="228" priority="132">
      <formula>IF(J148&lt;0,TRUE,FALSE)</formula>
    </cfRule>
  </conditionalFormatting>
  <conditionalFormatting sqref="J148">
    <cfRule type="expression" dxfId="227" priority="127">
      <formula>IF(J148&gt;0,TRUE,FALSE)</formula>
    </cfRule>
    <cfRule type="expression" dxfId="226" priority="128">
      <formula>IF(J148=0,TRUE,FALSE)</formula>
    </cfRule>
    <cfRule type="expression" dxfId="225" priority="129">
      <formula>IF(J148&lt;0,TRUE,FALSE)</formula>
    </cfRule>
  </conditionalFormatting>
  <conditionalFormatting sqref="J137">
    <cfRule type="expression" dxfId="224" priority="58">
      <formula>IF(J137&gt;0,TRUE,FALSE)</formula>
    </cfRule>
    <cfRule type="expression" dxfId="223" priority="59">
      <formula>IF(J137=0,TRUE,FALSE)</formula>
    </cfRule>
    <cfRule type="expression" dxfId="222" priority="60">
      <formula>IF(J137&lt;0,TRUE,FALSE)</formula>
    </cfRule>
  </conditionalFormatting>
  <conditionalFormatting sqref="J137">
    <cfRule type="expression" dxfId="221" priority="61">
      <formula>IF(J137&gt;0,TRUE,FALSE)</formula>
    </cfRule>
    <cfRule type="expression" dxfId="220" priority="62">
      <formula>IF(J137=0,TRUE,FALSE)</formula>
    </cfRule>
    <cfRule type="expression" dxfId="219" priority="63">
      <formula>IF(J137&lt;0,TRUE,FALSE)</formula>
    </cfRule>
  </conditionalFormatting>
  <conditionalFormatting sqref="J137">
    <cfRule type="expression" dxfId="218" priority="55">
      <formula>IF(J137&gt;0,TRUE,FALSE)</formula>
    </cfRule>
    <cfRule type="expression" dxfId="217" priority="56">
      <formula>IF(J137=0,TRUE,FALSE)</formula>
    </cfRule>
    <cfRule type="expression" dxfId="216" priority="57">
      <formula>IF(J137&lt;0,TRUE,FALSE)</formula>
    </cfRule>
  </conditionalFormatting>
  <conditionalFormatting sqref="J137">
    <cfRule type="expression" dxfId="215" priority="49">
      <formula>IF(J137&gt;0,TRUE,FALSE)</formula>
    </cfRule>
    <cfRule type="expression" dxfId="214" priority="50">
      <formula>IF(J137=0,TRUE,FALSE)</formula>
    </cfRule>
    <cfRule type="expression" dxfId="213" priority="51">
      <formula>IF(J137&lt;0,TRUE,FALSE)</formula>
    </cfRule>
  </conditionalFormatting>
  <conditionalFormatting sqref="K137">
    <cfRule type="expression" dxfId="212" priority="52">
      <formula>IF(J137&gt;0,TRUE,FALSE)</formula>
    </cfRule>
    <cfRule type="expression" dxfId="211" priority="53">
      <formula>IF(J137=0,TRUE,FALSE)</formula>
    </cfRule>
    <cfRule type="expression" dxfId="210" priority="54">
      <formula>IF(J137&lt;0,TRUE,FALSE)</formula>
    </cfRule>
  </conditionalFormatting>
  <conditionalFormatting sqref="J137">
    <cfRule type="expression" dxfId="209" priority="46">
      <formula>IF(J137&gt;0,TRUE,FALSE)</formula>
    </cfRule>
    <cfRule type="expression" dxfId="208" priority="47">
      <formula>IF(J137=0,TRUE,FALSE)</formula>
    </cfRule>
    <cfRule type="expression" dxfId="207" priority="48">
      <formula>IF(J137&lt;0,TRUE,FALSE)</formula>
    </cfRule>
  </conditionalFormatting>
  <conditionalFormatting sqref="J137">
    <cfRule type="expression" dxfId="206" priority="43">
      <formula>IF(J137&gt;0,TRUE,FALSE)</formula>
    </cfRule>
    <cfRule type="expression" dxfId="205" priority="44">
      <formula>IF(J137=0,TRUE,FALSE)</formula>
    </cfRule>
    <cfRule type="expression" dxfId="204" priority="45">
      <formula>IF(J137&lt;0,TRUE,FALSE)</formula>
    </cfRule>
  </conditionalFormatting>
  <conditionalFormatting sqref="K151">
    <cfRule type="expression" dxfId="203" priority="40">
      <formula>IF(J151&gt;0,TRUE,FALSE)</formula>
    </cfRule>
    <cfRule type="expression" dxfId="202" priority="41">
      <formula>IF(J151=0,TRUE,FALSE)</formula>
    </cfRule>
    <cfRule type="expression" dxfId="201" priority="42">
      <formula>IF(J151&lt;0,TRUE,FALSE)</formula>
    </cfRule>
  </conditionalFormatting>
  <conditionalFormatting sqref="J151">
    <cfRule type="expression" dxfId="200" priority="37">
      <formula>IF(J151&gt;0,TRUE,FALSE)</formula>
    </cfRule>
    <cfRule type="expression" dxfId="199" priority="38">
      <formula>IF(J151=0,TRUE,FALSE)</formula>
    </cfRule>
    <cfRule type="expression" dxfId="198" priority="39">
      <formula>IF(J151&lt;0,TRUE,FALSE)</formula>
    </cfRule>
  </conditionalFormatting>
  <conditionalFormatting sqref="J152">
    <cfRule type="expression" dxfId="197" priority="31">
      <formula>IF(J152&gt;0,TRUE,FALSE)</formula>
    </cfRule>
    <cfRule type="expression" dxfId="196" priority="32">
      <formula>IF(J152=0,TRUE,FALSE)</formula>
    </cfRule>
    <cfRule type="expression" dxfId="195" priority="33">
      <formula>IF(J152&lt;0,TRUE,FALSE)</formula>
    </cfRule>
  </conditionalFormatting>
  <conditionalFormatting sqref="K152">
    <cfRule type="expression" dxfId="194" priority="34">
      <formula>IF(J152&gt;0,TRUE,FALSE)</formula>
    </cfRule>
    <cfRule type="expression" dxfId="193" priority="35">
      <formula>IF(J152=0,TRUE,FALSE)</formula>
    </cfRule>
    <cfRule type="expression" dxfId="192" priority="36">
      <formula>IF(J152&lt;0,TRUE,FALSE)</formula>
    </cfRule>
  </conditionalFormatting>
  <conditionalFormatting sqref="K146">
    <cfRule type="expression" dxfId="191" priority="28">
      <formula>IF(J146&gt;0,TRUE,FALSE)</formula>
    </cfRule>
    <cfRule type="expression" dxfId="190" priority="29">
      <formula>IF(J146=0,TRUE,FALSE)</formula>
    </cfRule>
    <cfRule type="expression" dxfId="189" priority="30">
      <formula>IF(J146&lt;0,TRUE,FALSE)</formula>
    </cfRule>
  </conditionalFormatting>
  <conditionalFormatting sqref="J146">
    <cfRule type="expression" dxfId="188" priority="25">
      <formula>IF(J146&gt;0,TRUE,FALSE)</formula>
    </cfRule>
    <cfRule type="expression" dxfId="187" priority="26">
      <formula>IF(J146=0,TRUE,FALSE)</formula>
    </cfRule>
    <cfRule type="expression" dxfId="186" priority="27">
      <formula>IF(J146&lt;0,TRUE,FALSE)</formula>
    </cfRule>
  </conditionalFormatting>
  <conditionalFormatting sqref="J134">
    <cfRule type="expression" dxfId="185" priority="22">
      <formula>IF(J134&gt;0,TRUE,FALSE)</formula>
    </cfRule>
    <cfRule type="expression" dxfId="184" priority="23">
      <formula>IF(J134=0,TRUE,FALSE)</formula>
    </cfRule>
    <cfRule type="expression" dxfId="183" priority="24">
      <formula>IF(J134&lt;0,TRUE,FALSE)</formula>
    </cfRule>
  </conditionalFormatting>
  <conditionalFormatting sqref="K134">
    <cfRule type="expression" dxfId="182" priority="19">
      <formula>IF(J134&gt;0,TRUE,FALSE)</formula>
    </cfRule>
    <cfRule type="expression" dxfId="181" priority="20">
      <formula>IF(J134=0,TRUE,FALSE)</formula>
    </cfRule>
    <cfRule type="expression" dxfId="180" priority="21">
      <formula>IF(J134&lt;0,TRUE,FALSE)</formula>
    </cfRule>
  </conditionalFormatting>
  <conditionalFormatting sqref="J134">
    <cfRule type="expression" dxfId="179" priority="16">
      <formula>IF(J134&gt;0,TRUE,FALSE)</formula>
    </cfRule>
    <cfRule type="expression" dxfId="178" priority="17">
      <formula>IF(J134=0,TRUE,FALSE)</formula>
    </cfRule>
    <cfRule type="expression" dxfId="177" priority="18">
      <formula>IF(J134&lt;0,TRUE,FALSE)</formula>
    </cfRule>
  </conditionalFormatting>
  <conditionalFormatting sqref="J135:J136">
    <cfRule type="expression" dxfId="176" priority="10">
      <formula>IF(J135&gt;0,TRUE,FALSE)</formula>
    </cfRule>
    <cfRule type="expression" dxfId="175" priority="11">
      <formula>IF(J135=0,TRUE,FALSE)</formula>
    </cfRule>
    <cfRule type="expression" dxfId="174" priority="12">
      <formula>IF(J135&lt;0,TRUE,FALSE)</formula>
    </cfRule>
  </conditionalFormatting>
  <conditionalFormatting sqref="J138:J141">
    <cfRule type="expression" dxfId="173" priority="7">
      <formula>IF(J138&gt;0,TRUE,FALSE)</formula>
    </cfRule>
    <cfRule type="expression" dxfId="172" priority="8">
      <formula>IF(J138=0,TRUE,FALSE)</formula>
    </cfRule>
    <cfRule type="expression" dxfId="171" priority="9">
      <formula>IF(J138&lt;0,TRUE,FALSE)</formula>
    </cfRule>
  </conditionalFormatting>
  <conditionalFormatting sqref="J138:J141">
    <cfRule type="expression" dxfId="170" priority="1">
      <formula>IF(J138&gt;0,TRUE,FALSE)</formula>
    </cfRule>
    <cfRule type="expression" dxfId="169" priority="2">
      <formula>IF(J138=0,TRUE,FALSE)</formula>
    </cfRule>
    <cfRule type="expression" dxfId="168" priority="3">
      <formula>IF(J138&lt;0,TRUE,FALSE)</formula>
    </cfRule>
  </conditionalFormatting>
  <printOptions horizontalCentered="1"/>
  <pageMargins left="0.19685039370078741" right="0.19685039370078741" top="0.39370078740157483" bottom="0.39370078740157483" header="0.19685039370078741" footer="0.19685039370078741"/>
  <pageSetup paperSize="8" scale="38" fitToHeight="6" orientation="landscape" r:id="rId1"/>
  <headerFooter>
    <oddFooter>&amp;L&amp;D&amp;C&amp;A&amp;R&amp;P</oddFooter>
  </headerFooter>
  <rowBreaks count="2" manualBreakCount="2">
    <brk id="50" max="16383" man="1"/>
    <brk id="90"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3:G62"/>
  <sheetViews>
    <sheetView workbookViewId="0"/>
  </sheetViews>
  <sheetFormatPr baseColWidth="10" defaultRowHeight="14.4" x14ac:dyDescent="0.3"/>
  <cols>
    <col min="1" max="1" width="19.44140625" customWidth="1"/>
    <col min="2" max="2" width="19.6640625" customWidth="1"/>
    <col min="3" max="3" width="23.44140625" customWidth="1"/>
    <col min="4" max="4" width="16" customWidth="1"/>
    <col min="5" max="5" width="17.33203125" customWidth="1"/>
    <col min="6" max="6" width="20.6640625" customWidth="1"/>
  </cols>
  <sheetData>
    <row r="3" spans="1:7" x14ac:dyDescent="0.3">
      <c r="A3" s="7" t="s">
        <v>0</v>
      </c>
      <c r="B3" s="7" t="s">
        <v>260</v>
      </c>
      <c r="C3" s="7" t="s">
        <v>194</v>
      </c>
      <c r="D3" s="7" t="s">
        <v>261</v>
      </c>
      <c r="E3" s="7" t="s">
        <v>262</v>
      </c>
      <c r="F3" s="7" t="s">
        <v>180</v>
      </c>
      <c r="G3" s="7" t="s">
        <v>264</v>
      </c>
    </row>
    <row r="4" spans="1:7" x14ac:dyDescent="0.3">
      <c r="A4" t="s">
        <v>203</v>
      </c>
      <c r="B4" t="s">
        <v>239</v>
      </c>
      <c r="C4" t="s">
        <v>13</v>
      </c>
      <c r="D4" t="s">
        <v>84</v>
      </c>
      <c r="E4" t="s">
        <v>205</v>
      </c>
      <c r="F4" s="10">
        <v>1979</v>
      </c>
    </row>
    <row r="5" spans="1:7" x14ac:dyDescent="0.3">
      <c r="A5" t="s">
        <v>206</v>
      </c>
      <c r="B5" t="s">
        <v>207</v>
      </c>
      <c r="C5" t="s">
        <v>14</v>
      </c>
      <c r="D5" t="s">
        <v>84</v>
      </c>
      <c r="E5" t="s">
        <v>208</v>
      </c>
      <c r="F5" s="10">
        <v>1991</v>
      </c>
    </row>
    <row r="6" spans="1:7" x14ac:dyDescent="0.3">
      <c r="A6" t="s">
        <v>240</v>
      </c>
      <c r="B6" t="s">
        <v>241</v>
      </c>
      <c r="C6" t="s">
        <v>156</v>
      </c>
      <c r="D6" t="s">
        <v>140</v>
      </c>
      <c r="E6" t="s">
        <v>242</v>
      </c>
      <c r="F6" s="10">
        <v>1958</v>
      </c>
    </row>
    <row r="7" spans="1:7" x14ac:dyDescent="0.3">
      <c r="A7" t="s">
        <v>53</v>
      </c>
      <c r="B7" t="s">
        <v>54</v>
      </c>
      <c r="C7" t="s">
        <v>14</v>
      </c>
      <c r="D7" t="s">
        <v>84</v>
      </c>
      <c r="E7" t="s">
        <v>160</v>
      </c>
      <c r="F7" s="10">
        <v>1996</v>
      </c>
    </row>
    <row r="8" spans="1:7" x14ac:dyDescent="0.3">
      <c r="A8" t="s">
        <v>243</v>
      </c>
      <c r="B8" t="s">
        <v>30</v>
      </c>
      <c r="C8" t="s">
        <v>144</v>
      </c>
      <c r="D8" t="s">
        <v>138</v>
      </c>
      <c r="E8" t="s">
        <v>244</v>
      </c>
      <c r="F8" s="10">
        <v>1989</v>
      </c>
    </row>
    <row r="9" spans="1:7" x14ac:dyDescent="0.3">
      <c r="A9" t="s">
        <v>126</v>
      </c>
      <c r="B9" t="s">
        <v>39</v>
      </c>
      <c r="C9" t="s">
        <v>23</v>
      </c>
      <c r="D9" t="s">
        <v>84</v>
      </c>
      <c r="E9" t="s">
        <v>210</v>
      </c>
      <c r="F9" s="10">
        <v>1967</v>
      </c>
    </row>
    <row r="10" spans="1:7" x14ac:dyDescent="0.3">
      <c r="A10" t="s">
        <v>97</v>
      </c>
      <c r="B10" t="s">
        <v>211</v>
      </c>
      <c r="C10" t="s">
        <v>23</v>
      </c>
      <c r="D10" t="s">
        <v>84</v>
      </c>
      <c r="E10" t="s">
        <v>98</v>
      </c>
      <c r="F10" s="10">
        <v>1971</v>
      </c>
    </row>
    <row r="11" spans="1:7" x14ac:dyDescent="0.3">
      <c r="A11" t="s">
        <v>212</v>
      </c>
      <c r="B11" t="s">
        <v>17</v>
      </c>
      <c r="C11" t="s">
        <v>23</v>
      </c>
      <c r="D11" t="s">
        <v>84</v>
      </c>
      <c r="E11" t="s">
        <v>213</v>
      </c>
      <c r="F11" s="10">
        <v>1987</v>
      </c>
    </row>
    <row r="12" spans="1:7" x14ac:dyDescent="0.3">
      <c r="A12" t="s">
        <v>214</v>
      </c>
      <c r="B12" t="s">
        <v>50</v>
      </c>
      <c r="C12" t="s">
        <v>13</v>
      </c>
      <c r="D12" t="s">
        <v>84</v>
      </c>
      <c r="E12" t="s">
        <v>215</v>
      </c>
      <c r="F12" s="10">
        <v>1964</v>
      </c>
    </row>
    <row r="13" spans="1:7" x14ac:dyDescent="0.3">
      <c r="A13" t="s">
        <v>216</v>
      </c>
      <c r="B13" t="s">
        <v>211</v>
      </c>
      <c r="C13" t="s">
        <v>13</v>
      </c>
      <c r="D13" t="s">
        <v>84</v>
      </c>
      <c r="E13" t="s">
        <v>217</v>
      </c>
      <c r="F13" s="10">
        <v>1980</v>
      </c>
    </row>
    <row r="14" spans="1:7" x14ac:dyDescent="0.3">
      <c r="A14" t="s">
        <v>218</v>
      </c>
      <c r="B14" t="s">
        <v>219</v>
      </c>
      <c r="C14" t="s">
        <v>220</v>
      </c>
      <c r="D14" t="s">
        <v>84</v>
      </c>
      <c r="E14" t="s">
        <v>221</v>
      </c>
      <c r="F14" s="10">
        <v>1978</v>
      </c>
    </row>
    <row r="15" spans="1:7" x14ac:dyDescent="0.3">
      <c r="A15" t="s">
        <v>254</v>
      </c>
      <c r="B15" t="s">
        <v>207</v>
      </c>
      <c r="C15" t="s">
        <v>23</v>
      </c>
      <c r="D15" t="s">
        <v>84</v>
      </c>
      <c r="E15" t="s">
        <v>255</v>
      </c>
      <c r="F15" s="10">
        <v>1997</v>
      </c>
    </row>
    <row r="16" spans="1:7" x14ac:dyDescent="0.3">
      <c r="A16" t="s">
        <v>254</v>
      </c>
      <c r="B16" t="s">
        <v>149</v>
      </c>
      <c r="C16" t="s">
        <v>23</v>
      </c>
      <c r="D16" t="s">
        <v>84</v>
      </c>
      <c r="E16" t="s">
        <v>256</v>
      </c>
      <c r="F16" s="10">
        <v>1961</v>
      </c>
    </row>
    <row r="17" spans="1:6" x14ac:dyDescent="0.3">
      <c r="A17" t="s">
        <v>222</v>
      </c>
      <c r="B17" t="s">
        <v>223</v>
      </c>
      <c r="C17" t="s">
        <v>23</v>
      </c>
      <c r="D17" t="s">
        <v>84</v>
      </c>
      <c r="E17" t="s">
        <v>224</v>
      </c>
      <c r="F17" s="10">
        <v>1981</v>
      </c>
    </row>
    <row r="18" spans="1:6" x14ac:dyDescent="0.3">
      <c r="A18" t="s">
        <v>225</v>
      </c>
      <c r="B18" t="s">
        <v>226</v>
      </c>
      <c r="C18" t="s">
        <v>13</v>
      </c>
      <c r="D18" t="s">
        <v>84</v>
      </c>
      <c r="E18" t="s">
        <v>230</v>
      </c>
      <c r="F18" s="10">
        <v>1997</v>
      </c>
    </row>
    <row r="19" spans="1:6" x14ac:dyDescent="0.3">
      <c r="A19" t="s">
        <v>227</v>
      </c>
      <c r="B19" t="s">
        <v>228</v>
      </c>
      <c r="C19" t="s">
        <v>23</v>
      </c>
      <c r="D19" t="s">
        <v>84</v>
      </c>
      <c r="E19" t="s">
        <v>229</v>
      </c>
      <c r="F19" s="10">
        <v>1965</v>
      </c>
    </row>
    <row r="20" spans="1:6" x14ac:dyDescent="0.3">
      <c r="A20" t="s">
        <v>157</v>
      </c>
      <c r="B20" t="s">
        <v>28</v>
      </c>
      <c r="C20" t="s">
        <v>144</v>
      </c>
      <c r="D20" t="s">
        <v>138</v>
      </c>
      <c r="E20" t="s">
        <v>245</v>
      </c>
      <c r="F20" s="10">
        <v>1966</v>
      </c>
    </row>
    <row r="21" spans="1:6" x14ac:dyDescent="0.3">
      <c r="A21" t="s">
        <v>21</v>
      </c>
      <c r="B21" t="s">
        <v>132</v>
      </c>
      <c r="C21" t="s">
        <v>23</v>
      </c>
      <c r="D21" t="s">
        <v>84</v>
      </c>
      <c r="E21" t="s">
        <v>234</v>
      </c>
      <c r="F21" s="10">
        <v>1960</v>
      </c>
    </row>
    <row r="22" spans="1:6" x14ac:dyDescent="0.3">
      <c r="A22" t="s">
        <v>231</v>
      </c>
      <c r="B22" t="s">
        <v>232</v>
      </c>
      <c r="C22" t="s">
        <v>23</v>
      </c>
      <c r="D22" t="s">
        <v>84</v>
      </c>
      <c r="E22" t="s">
        <v>235</v>
      </c>
      <c r="F22" s="10">
        <v>1997</v>
      </c>
    </row>
    <row r="23" spans="1:6" x14ac:dyDescent="0.3">
      <c r="A23" t="s">
        <v>246</v>
      </c>
      <c r="B23" t="s">
        <v>247</v>
      </c>
      <c r="C23" s="11" t="s">
        <v>263</v>
      </c>
      <c r="D23" t="s">
        <v>140</v>
      </c>
      <c r="E23" t="s">
        <v>248</v>
      </c>
      <c r="F23" s="10">
        <v>1970</v>
      </c>
    </row>
    <row r="24" spans="1:6" x14ac:dyDescent="0.3">
      <c r="A24" t="s">
        <v>214</v>
      </c>
      <c r="B24" t="s">
        <v>233</v>
      </c>
      <c r="C24" t="s">
        <v>13</v>
      </c>
      <c r="D24" t="s">
        <v>84</v>
      </c>
      <c r="E24" t="s">
        <v>236</v>
      </c>
      <c r="F24" s="10">
        <v>1994</v>
      </c>
    </row>
    <row r="25" spans="1:6" x14ac:dyDescent="0.3">
      <c r="A25" t="s">
        <v>249</v>
      </c>
      <c r="B25" t="s">
        <v>58</v>
      </c>
      <c r="C25" t="s">
        <v>14</v>
      </c>
      <c r="D25" t="s">
        <v>84</v>
      </c>
      <c r="E25" t="s">
        <v>250</v>
      </c>
      <c r="F25" s="10">
        <v>2003</v>
      </c>
    </row>
    <row r="26" spans="1:6" x14ac:dyDescent="0.3">
      <c r="A26" t="s">
        <v>36</v>
      </c>
      <c r="B26" t="s">
        <v>251</v>
      </c>
      <c r="C26" t="s">
        <v>14</v>
      </c>
      <c r="D26" t="s">
        <v>84</v>
      </c>
      <c r="E26" t="s">
        <v>252</v>
      </c>
      <c r="F26" s="10">
        <v>2001</v>
      </c>
    </row>
    <row r="27" spans="1:6" x14ac:dyDescent="0.3">
      <c r="A27" t="s">
        <v>227</v>
      </c>
      <c r="B27" t="s">
        <v>9</v>
      </c>
      <c r="C27" t="s">
        <v>23</v>
      </c>
      <c r="D27" t="s">
        <v>84</v>
      </c>
      <c r="E27" t="s">
        <v>253</v>
      </c>
      <c r="F27" s="10">
        <v>1999</v>
      </c>
    </row>
    <row r="28" spans="1:6" x14ac:dyDescent="0.3">
      <c r="A28" s="9" t="s">
        <v>189</v>
      </c>
      <c r="B28" s="9" t="s">
        <v>5</v>
      </c>
      <c r="C28" s="9" t="s">
        <v>237</v>
      </c>
      <c r="D28" s="9" t="s">
        <v>141</v>
      </c>
      <c r="E28" s="9" t="s">
        <v>238</v>
      </c>
      <c r="F28" s="10">
        <v>1982</v>
      </c>
    </row>
    <row r="29" spans="1:6" x14ac:dyDescent="0.3">
      <c r="A29" s="9" t="s">
        <v>243</v>
      </c>
      <c r="B29" s="9" t="s">
        <v>292</v>
      </c>
      <c r="C29" s="9" t="s">
        <v>144</v>
      </c>
      <c r="D29" s="9" t="s">
        <v>138</v>
      </c>
      <c r="E29" s="9" t="s">
        <v>293</v>
      </c>
      <c r="F29" s="10">
        <v>1973</v>
      </c>
    </row>
    <row r="30" spans="1:6" x14ac:dyDescent="0.3">
      <c r="A30" s="9" t="s">
        <v>271</v>
      </c>
      <c r="B30" s="9" t="s">
        <v>25</v>
      </c>
      <c r="C30" s="9" t="s">
        <v>20</v>
      </c>
      <c r="D30" s="9" t="s">
        <v>84</v>
      </c>
      <c r="E30" s="9" t="s">
        <v>272</v>
      </c>
      <c r="F30" s="10">
        <v>1965</v>
      </c>
    </row>
    <row r="31" spans="1:6" x14ac:dyDescent="0.3">
      <c r="A31" s="9" t="s">
        <v>273</v>
      </c>
      <c r="B31" s="9" t="s">
        <v>295</v>
      </c>
      <c r="C31" s="9" t="s">
        <v>20</v>
      </c>
      <c r="D31" s="9" t="s">
        <v>84</v>
      </c>
      <c r="E31" s="9" t="s">
        <v>296</v>
      </c>
      <c r="F31" s="10">
        <v>1972</v>
      </c>
    </row>
    <row r="32" spans="1:6" x14ac:dyDescent="0.3">
      <c r="A32" s="9" t="s">
        <v>27</v>
      </c>
      <c r="B32" s="9" t="s">
        <v>149</v>
      </c>
      <c r="C32" s="9" t="s">
        <v>23</v>
      </c>
      <c r="D32" s="9" t="s">
        <v>84</v>
      </c>
      <c r="E32" s="9" t="s">
        <v>209</v>
      </c>
      <c r="F32" s="10">
        <v>1960</v>
      </c>
    </row>
    <row r="33" spans="1:6" x14ac:dyDescent="0.3">
      <c r="A33" s="9" t="s">
        <v>269</v>
      </c>
      <c r="B33" s="9" t="s">
        <v>306</v>
      </c>
      <c r="C33" s="9" t="s">
        <v>14</v>
      </c>
      <c r="D33" s="9" t="s">
        <v>84</v>
      </c>
      <c r="E33" s="9" t="s">
        <v>270</v>
      </c>
      <c r="F33" s="10">
        <v>1961</v>
      </c>
    </row>
    <row r="34" spans="1:6" x14ac:dyDescent="0.3">
      <c r="A34" s="9" t="s">
        <v>284</v>
      </c>
      <c r="B34" s="9" t="s">
        <v>285</v>
      </c>
      <c r="C34" s="9" t="s">
        <v>13</v>
      </c>
      <c r="D34" s="9" t="s">
        <v>84</v>
      </c>
      <c r="E34" s="9" t="s">
        <v>286</v>
      </c>
      <c r="F34" s="10">
        <v>1981</v>
      </c>
    </row>
    <row r="35" spans="1:6" x14ac:dyDescent="0.3">
      <c r="A35" s="9" t="s">
        <v>297</v>
      </c>
      <c r="B35" s="9" t="s">
        <v>289</v>
      </c>
      <c r="C35" s="9" t="s">
        <v>20</v>
      </c>
      <c r="D35" s="9" t="s">
        <v>84</v>
      </c>
      <c r="E35" s="9" t="s">
        <v>317</v>
      </c>
      <c r="F35" s="10">
        <v>1967</v>
      </c>
    </row>
    <row r="36" spans="1:6" x14ac:dyDescent="0.3">
      <c r="A36" s="9" t="s">
        <v>87</v>
      </c>
      <c r="B36" s="9" t="s">
        <v>290</v>
      </c>
      <c r="C36" s="9" t="s">
        <v>14</v>
      </c>
      <c r="D36" s="9" t="s">
        <v>84</v>
      </c>
      <c r="E36" s="9" t="s">
        <v>291</v>
      </c>
      <c r="F36" s="10">
        <v>2005</v>
      </c>
    </row>
    <row r="37" spans="1:6" x14ac:dyDescent="0.3">
      <c r="A37" s="9" t="s">
        <v>297</v>
      </c>
      <c r="B37" s="9" t="s">
        <v>279</v>
      </c>
      <c r="C37" s="9" t="s">
        <v>20</v>
      </c>
      <c r="D37" s="9" t="s">
        <v>84</v>
      </c>
      <c r="E37" s="9" t="s">
        <v>318</v>
      </c>
      <c r="F37" s="10">
        <v>1993</v>
      </c>
    </row>
    <row r="38" spans="1:6" x14ac:dyDescent="0.3">
      <c r="A38" s="9" t="s">
        <v>336</v>
      </c>
      <c r="B38" s="9" t="s">
        <v>152</v>
      </c>
      <c r="C38" s="9" t="s">
        <v>309</v>
      </c>
      <c r="D38" s="9" t="s">
        <v>141</v>
      </c>
      <c r="E38" s="9" t="s">
        <v>337</v>
      </c>
      <c r="F38" s="10">
        <v>1994</v>
      </c>
    </row>
    <row r="39" spans="1:6" x14ac:dyDescent="0.3">
      <c r="A39" s="9" t="s">
        <v>336</v>
      </c>
      <c r="B39" s="9" t="s">
        <v>365</v>
      </c>
      <c r="C39" s="9" t="s">
        <v>309</v>
      </c>
      <c r="D39" s="9" t="s">
        <v>141</v>
      </c>
      <c r="E39" s="9" t="s">
        <v>366</v>
      </c>
      <c r="F39" s="10">
        <v>1986</v>
      </c>
    </row>
    <row r="40" spans="1:6" x14ac:dyDescent="0.3">
      <c r="A40" s="9" t="s">
        <v>338</v>
      </c>
      <c r="B40" s="9" t="s">
        <v>33</v>
      </c>
      <c r="C40" s="9" t="s">
        <v>339</v>
      </c>
      <c r="D40" s="9" t="s">
        <v>141</v>
      </c>
      <c r="E40" s="9" t="s">
        <v>340</v>
      </c>
      <c r="F40" s="10">
        <v>1995</v>
      </c>
    </row>
    <row r="41" spans="1:6" x14ac:dyDescent="0.3">
      <c r="A41" s="9" t="s">
        <v>319</v>
      </c>
      <c r="B41" s="9" t="s">
        <v>320</v>
      </c>
      <c r="C41" s="9" t="s">
        <v>15</v>
      </c>
      <c r="D41" s="9" t="s">
        <v>84</v>
      </c>
      <c r="E41" s="9" t="s">
        <v>321</v>
      </c>
      <c r="F41" s="10">
        <v>1970</v>
      </c>
    </row>
    <row r="42" spans="1:6" x14ac:dyDescent="0.3">
      <c r="A42" s="9" t="s">
        <v>341</v>
      </c>
      <c r="B42" s="9" t="s">
        <v>342</v>
      </c>
      <c r="C42" s="9" t="s">
        <v>343</v>
      </c>
      <c r="D42" s="9" t="s">
        <v>141</v>
      </c>
      <c r="E42" s="9" t="s">
        <v>344</v>
      </c>
      <c r="F42" s="10">
        <v>1964</v>
      </c>
    </row>
    <row r="43" spans="1:6" x14ac:dyDescent="0.3">
      <c r="A43" s="9" t="s">
        <v>322</v>
      </c>
      <c r="B43" s="9" t="s">
        <v>40</v>
      </c>
      <c r="C43" s="9" t="s">
        <v>14</v>
      </c>
      <c r="D43" s="9" t="s">
        <v>84</v>
      </c>
      <c r="E43" s="9" t="s">
        <v>323</v>
      </c>
      <c r="F43" s="10">
        <v>1991</v>
      </c>
    </row>
    <row r="44" spans="1:6" x14ac:dyDescent="0.3">
      <c r="A44" s="9" t="s">
        <v>44</v>
      </c>
      <c r="B44" s="9" t="s">
        <v>324</v>
      </c>
      <c r="C44" s="9" t="s">
        <v>20</v>
      </c>
      <c r="D44" s="9" t="s">
        <v>84</v>
      </c>
      <c r="E44" s="9" t="s">
        <v>325</v>
      </c>
      <c r="F44" s="10">
        <v>1988</v>
      </c>
    </row>
    <row r="45" spans="1:6" x14ac:dyDescent="0.3">
      <c r="A45" s="9" t="s">
        <v>345</v>
      </c>
      <c r="B45" s="9" t="s">
        <v>346</v>
      </c>
      <c r="C45" s="9" t="s">
        <v>309</v>
      </c>
      <c r="D45" s="9" t="s">
        <v>141</v>
      </c>
      <c r="E45" s="9" t="s">
        <v>347</v>
      </c>
      <c r="F45" s="10">
        <v>1996</v>
      </c>
    </row>
    <row r="46" spans="1:6" x14ac:dyDescent="0.3">
      <c r="A46" s="9" t="s">
        <v>336</v>
      </c>
      <c r="B46" s="9" t="s">
        <v>348</v>
      </c>
      <c r="C46" s="9" t="s">
        <v>309</v>
      </c>
      <c r="D46" s="9" t="s">
        <v>141</v>
      </c>
      <c r="E46" s="9" t="s">
        <v>349</v>
      </c>
      <c r="F46" s="10">
        <v>1958</v>
      </c>
    </row>
    <row r="47" spans="1:6" x14ac:dyDescent="0.3">
      <c r="A47" s="9" t="s">
        <v>341</v>
      </c>
      <c r="B47" s="9" t="s">
        <v>350</v>
      </c>
      <c r="C47" s="9" t="s">
        <v>343</v>
      </c>
      <c r="D47" s="9" t="s">
        <v>141</v>
      </c>
      <c r="E47" s="9" t="s">
        <v>351</v>
      </c>
      <c r="F47" s="10">
        <v>1994</v>
      </c>
    </row>
    <row r="48" spans="1:6" x14ac:dyDescent="0.3">
      <c r="A48" s="9" t="s">
        <v>352</v>
      </c>
      <c r="B48" s="9" t="s">
        <v>77</v>
      </c>
      <c r="C48" s="9" t="s">
        <v>353</v>
      </c>
      <c r="D48" s="9" t="s">
        <v>141</v>
      </c>
      <c r="E48" s="9" t="s">
        <v>354</v>
      </c>
      <c r="F48" s="10">
        <v>1959</v>
      </c>
    </row>
    <row r="49" spans="1:6" x14ac:dyDescent="0.3">
      <c r="A49" s="9" t="s">
        <v>26</v>
      </c>
      <c r="B49" s="9" t="s">
        <v>247</v>
      </c>
      <c r="C49" s="9" t="s">
        <v>343</v>
      </c>
      <c r="D49" s="9" t="s">
        <v>141</v>
      </c>
      <c r="E49" s="9" t="s">
        <v>355</v>
      </c>
      <c r="F49" s="10">
        <v>2001</v>
      </c>
    </row>
    <row r="50" spans="1:6" x14ac:dyDescent="0.3">
      <c r="A50" s="9" t="s">
        <v>26</v>
      </c>
      <c r="B50" s="9" t="s">
        <v>356</v>
      </c>
      <c r="C50" s="9" t="s">
        <v>343</v>
      </c>
      <c r="D50" s="9" t="s">
        <v>141</v>
      </c>
      <c r="E50" s="9" t="s">
        <v>357</v>
      </c>
      <c r="F50" s="10">
        <v>1966</v>
      </c>
    </row>
    <row r="51" spans="1:6" x14ac:dyDescent="0.3">
      <c r="A51" s="9" t="s">
        <v>336</v>
      </c>
      <c r="B51" s="9" t="s">
        <v>358</v>
      </c>
      <c r="C51" s="9" t="s">
        <v>309</v>
      </c>
      <c r="D51" s="9" t="s">
        <v>141</v>
      </c>
      <c r="E51" s="9" t="s">
        <v>359</v>
      </c>
      <c r="F51" s="10">
        <v>1990</v>
      </c>
    </row>
    <row r="52" spans="1:6" x14ac:dyDescent="0.3">
      <c r="A52" s="9" t="s">
        <v>331</v>
      </c>
      <c r="B52" s="9" t="s">
        <v>326</v>
      </c>
      <c r="C52" s="9" t="s">
        <v>14</v>
      </c>
      <c r="D52" s="9" t="s">
        <v>84</v>
      </c>
      <c r="E52" s="9" t="s">
        <v>327</v>
      </c>
      <c r="F52" s="10">
        <v>1998</v>
      </c>
    </row>
    <row r="53" spans="1:6" x14ac:dyDescent="0.3">
      <c r="A53" s="9" t="s">
        <v>360</v>
      </c>
      <c r="B53" s="9" t="s">
        <v>149</v>
      </c>
      <c r="C53" s="9" t="s">
        <v>305</v>
      </c>
      <c r="D53" s="9" t="s">
        <v>140</v>
      </c>
      <c r="E53" s="9" t="s">
        <v>361</v>
      </c>
      <c r="F53" s="10">
        <v>1963</v>
      </c>
    </row>
    <row r="54" spans="1:6" x14ac:dyDescent="0.3">
      <c r="A54" s="9" t="s">
        <v>328</v>
      </c>
      <c r="B54" s="9" t="s">
        <v>329</v>
      </c>
      <c r="C54" s="9" t="s">
        <v>14</v>
      </c>
      <c r="D54" s="9" t="s">
        <v>84</v>
      </c>
      <c r="E54" s="9" t="s">
        <v>330</v>
      </c>
      <c r="F54" s="10">
        <v>1999</v>
      </c>
    </row>
    <row r="55" spans="1:6" x14ac:dyDescent="0.3">
      <c r="A55" s="9" t="s">
        <v>332</v>
      </c>
      <c r="B55" s="9" t="s">
        <v>37</v>
      </c>
      <c r="C55" s="9" t="s">
        <v>14</v>
      </c>
      <c r="D55" s="9" t="s">
        <v>84</v>
      </c>
      <c r="E55" s="9" t="s">
        <v>333</v>
      </c>
      <c r="F55" s="10">
        <v>2001</v>
      </c>
    </row>
    <row r="56" spans="1:6" x14ac:dyDescent="0.3">
      <c r="A56" s="9" t="s">
        <v>362</v>
      </c>
      <c r="B56" s="9" t="s">
        <v>363</v>
      </c>
      <c r="C56" s="9" t="s">
        <v>309</v>
      </c>
      <c r="D56" s="9" t="s">
        <v>141</v>
      </c>
      <c r="E56" s="9" t="s">
        <v>364</v>
      </c>
      <c r="F56" s="10">
        <v>1994</v>
      </c>
    </row>
    <row r="57" spans="1:6" x14ac:dyDescent="0.3">
      <c r="A57" s="9" t="s">
        <v>128</v>
      </c>
      <c r="B57" s="9" t="s">
        <v>279</v>
      </c>
      <c r="C57" s="9" t="s">
        <v>14</v>
      </c>
      <c r="D57" s="9" t="s">
        <v>84</v>
      </c>
      <c r="E57" s="9" t="s">
        <v>367</v>
      </c>
      <c r="F57" s="10">
        <v>1999</v>
      </c>
    </row>
    <row r="58" spans="1:6" x14ac:dyDescent="0.3">
      <c r="A58" s="9" t="s">
        <v>328</v>
      </c>
      <c r="B58" s="9" t="s">
        <v>334</v>
      </c>
      <c r="C58" s="9" t="s">
        <v>14</v>
      </c>
      <c r="D58" s="9" t="s">
        <v>84</v>
      </c>
      <c r="E58" s="9" t="s">
        <v>335</v>
      </c>
      <c r="F58" s="10">
        <v>2001</v>
      </c>
    </row>
    <row r="59" spans="1:6" x14ac:dyDescent="0.3">
      <c r="A59" s="9" t="s">
        <v>373</v>
      </c>
      <c r="B59" s="9" t="s">
        <v>374</v>
      </c>
      <c r="C59" s="9" t="s">
        <v>375</v>
      </c>
      <c r="D59" s="9" t="s">
        <v>84</v>
      </c>
      <c r="E59" s="9" t="s">
        <v>376</v>
      </c>
      <c r="F59" s="10">
        <v>1999</v>
      </c>
    </row>
    <row r="60" spans="1:6" x14ac:dyDescent="0.3">
      <c r="A60" s="9" t="s">
        <v>373</v>
      </c>
      <c r="B60" s="9" t="s">
        <v>377</v>
      </c>
      <c r="C60" s="9" t="s">
        <v>375</v>
      </c>
      <c r="D60" s="9" t="s">
        <v>84</v>
      </c>
      <c r="E60" s="9" t="s">
        <v>378</v>
      </c>
      <c r="F60" s="10">
        <v>2001</v>
      </c>
    </row>
    <row r="61" spans="1:6" x14ac:dyDescent="0.3">
      <c r="A61" s="8" t="s">
        <v>370</v>
      </c>
      <c r="B61" s="8" t="s">
        <v>371</v>
      </c>
      <c r="C61" s="8" t="s">
        <v>258</v>
      </c>
      <c r="D61" s="8" t="s">
        <v>84</v>
      </c>
      <c r="E61" s="8" t="s">
        <v>372</v>
      </c>
    </row>
    <row r="62" spans="1:6" x14ac:dyDescent="0.3">
      <c r="A62" s="8" t="s">
        <v>368</v>
      </c>
      <c r="B62" s="8" t="s">
        <v>90</v>
      </c>
      <c r="C62" s="8" t="s">
        <v>20</v>
      </c>
      <c r="D62" s="8" t="s">
        <v>84</v>
      </c>
      <c r="E62" s="8" t="s">
        <v>369</v>
      </c>
      <c r="F62" s="8"/>
    </row>
  </sheetData>
  <pageMargins left="0.70866141732283472" right="0.70866141732283472" top="0.74803149606299213" bottom="0.74803149606299213" header="0.31496062992125984" footer="0.31496062992125984"/>
  <pageSetup paperSize="9" scale="84"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C19"/>
  <sheetViews>
    <sheetView workbookViewId="0"/>
  </sheetViews>
  <sheetFormatPr baseColWidth="10" defaultRowHeight="14.4" x14ac:dyDescent="0.3"/>
  <sheetData>
    <row r="2" spans="2:3" x14ac:dyDescent="0.3">
      <c r="B2" s="12">
        <v>1</v>
      </c>
      <c r="C2" s="12">
        <v>20</v>
      </c>
    </row>
    <row r="3" spans="2:3" x14ac:dyDescent="0.3">
      <c r="B3" s="12">
        <v>2</v>
      </c>
      <c r="C3" s="12">
        <v>17</v>
      </c>
    </row>
    <row r="4" spans="2:3" x14ac:dyDescent="0.3">
      <c r="B4" s="12">
        <v>3</v>
      </c>
      <c r="C4" s="12">
        <v>15</v>
      </c>
    </row>
    <row r="5" spans="2:3" x14ac:dyDescent="0.3">
      <c r="B5" s="12">
        <v>4</v>
      </c>
      <c r="C5" s="12">
        <v>13</v>
      </c>
    </row>
    <row r="6" spans="2:3" x14ac:dyDescent="0.3">
      <c r="B6" s="12">
        <v>5</v>
      </c>
      <c r="C6" s="12">
        <v>11</v>
      </c>
    </row>
    <row r="7" spans="2:3" x14ac:dyDescent="0.3">
      <c r="B7" s="12">
        <v>6</v>
      </c>
      <c r="C7" s="12">
        <v>10</v>
      </c>
    </row>
    <row r="8" spans="2:3" x14ac:dyDescent="0.3">
      <c r="B8" s="12">
        <v>7</v>
      </c>
      <c r="C8" s="12">
        <v>9</v>
      </c>
    </row>
    <row r="9" spans="2:3" x14ac:dyDescent="0.3">
      <c r="B9" s="12">
        <v>8</v>
      </c>
      <c r="C9" s="12">
        <v>8</v>
      </c>
    </row>
    <row r="10" spans="2:3" x14ac:dyDescent="0.3">
      <c r="B10" s="12">
        <v>9</v>
      </c>
      <c r="C10" s="12">
        <v>7</v>
      </c>
    </row>
    <row r="11" spans="2:3" x14ac:dyDescent="0.3">
      <c r="B11" s="12">
        <v>10</v>
      </c>
      <c r="C11" s="12">
        <v>6</v>
      </c>
    </row>
    <row r="12" spans="2:3" x14ac:dyDescent="0.3">
      <c r="B12" s="12">
        <v>11</v>
      </c>
      <c r="C12" s="12">
        <v>5</v>
      </c>
    </row>
    <row r="13" spans="2:3" x14ac:dyDescent="0.3">
      <c r="B13" s="12">
        <v>12</v>
      </c>
      <c r="C13" s="12">
        <v>4</v>
      </c>
    </row>
    <row r="14" spans="2:3" x14ac:dyDescent="0.3">
      <c r="B14" s="12">
        <v>13</v>
      </c>
      <c r="C14" s="12">
        <v>3</v>
      </c>
    </row>
    <row r="15" spans="2:3" x14ac:dyDescent="0.3">
      <c r="B15" s="12">
        <v>14</v>
      </c>
      <c r="C15" s="12">
        <v>2</v>
      </c>
    </row>
    <row r="16" spans="2:3" x14ac:dyDescent="0.3">
      <c r="B16" s="12">
        <v>15</v>
      </c>
      <c r="C16" s="12">
        <v>1</v>
      </c>
    </row>
    <row r="17" spans="2:3" x14ac:dyDescent="0.3">
      <c r="B17" s="12">
        <v>16</v>
      </c>
      <c r="C17" s="12">
        <v>0</v>
      </c>
    </row>
    <row r="18" spans="2:3" x14ac:dyDescent="0.3">
      <c r="B18" s="12" t="s">
        <v>257</v>
      </c>
      <c r="C18" s="12">
        <v>0</v>
      </c>
    </row>
    <row r="19" spans="2:3" x14ac:dyDescent="0.3">
      <c r="B19" s="12" t="s">
        <v>267</v>
      </c>
      <c r="C19" s="12">
        <v>0</v>
      </c>
    </row>
  </sheetData>
  <sheetProtection algorithmName="SHA-512" hashValue="GvoVM7WyC0UyjnIWgXWIGny3JMhLJpl6sPz+YBiT4HU5jai1j3+wjmTSBld55PQZdHPeYzq5S0efog7JLne2Rg==" saltValue="PgjeDk0eNupsgsZFe+zkbA==" spinCount="100000" sheet="1" objects="1" scenarios="1"/>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3:J190"/>
  <sheetViews>
    <sheetView workbookViewId="0"/>
  </sheetViews>
  <sheetFormatPr baseColWidth="10" defaultRowHeight="14.4" x14ac:dyDescent="0.3"/>
  <cols>
    <col min="1" max="1" width="6.6640625" customWidth="1"/>
    <col min="2" max="2" width="26.33203125" customWidth="1"/>
    <col min="3" max="3" width="16" customWidth="1"/>
    <col min="4" max="4" width="20.6640625" customWidth="1"/>
    <col min="5" max="5" width="16" customWidth="1"/>
    <col min="6" max="6" width="17.33203125" style="12" customWidth="1"/>
    <col min="7" max="7" width="20.6640625" customWidth="1"/>
    <col min="8" max="8" width="10.6640625" style="12"/>
    <col min="9" max="9" width="23.33203125" customWidth="1"/>
    <col min="11" max="11" width="16" customWidth="1"/>
  </cols>
  <sheetData>
    <row r="3" spans="1:10" x14ac:dyDescent="0.3">
      <c r="B3" s="13" t="s">
        <v>0</v>
      </c>
      <c r="C3" s="13" t="s">
        <v>260</v>
      </c>
      <c r="D3" s="13" t="s">
        <v>194</v>
      </c>
      <c r="E3" s="13" t="s">
        <v>261</v>
      </c>
      <c r="F3" s="13" t="s">
        <v>262</v>
      </c>
      <c r="G3" s="13" t="s">
        <v>180</v>
      </c>
      <c r="H3" s="13" t="s">
        <v>264</v>
      </c>
      <c r="I3" s="13" t="s">
        <v>407</v>
      </c>
      <c r="J3" s="13" t="s">
        <v>408</v>
      </c>
    </row>
    <row r="4" spans="1:10" hidden="1" x14ac:dyDescent="0.3">
      <c r="A4" s="36">
        <v>2014</v>
      </c>
      <c r="B4" s="24" t="s">
        <v>3</v>
      </c>
      <c r="C4" s="24" t="s">
        <v>4</v>
      </c>
      <c r="D4" s="24" t="s">
        <v>20</v>
      </c>
      <c r="E4" s="24" t="s">
        <v>84</v>
      </c>
      <c r="F4" s="7" t="s">
        <v>6</v>
      </c>
      <c r="G4" s="25">
        <v>1987</v>
      </c>
      <c r="H4" s="7" t="s">
        <v>8</v>
      </c>
      <c r="I4" s="25" t="s">
        <v>409</v>
      </c>
      <c r="J4" s="25">
        <v>300</v>
      </c>
    </row>
    <row r="5" spans="1:10" hidden="1" x14ac:dyDescent="0.3">
      <c r="A5" s="37"/>
      <c r="B5" s="30" t="s">
        <v>11</v>
      </c>
      <c r="C5" s="30" t="s">
        <v>12</v>
      </c>
      <c r="D5" s="30" t="s">
        <v>13</v>
      </c>
      <c r="E5" s="30" t="s">
        <v>84</v>
      </c>
      <c r="F5" s="31" t="s">
        <v>172</v>
      </c>
      <c r="G5" s="32">
        <v>1987</v>
      </c>
      <c r="H5" s="31" t="s">
        <v>8</v>
      </c>
      <c r="I5" s="33" t="s">
        <v>409</v>
      </c>
      <c r="J5" s="33">
        <v>300</v>
      </c>
    </row>
    <row r="6" spans="1:10" hidden="1" x14ac:dyDescent="0.3">
      <c r="A6" s="36">
        <v>2014</v>
      </c>
      <c r="B6" s="24" t="s">
        <v>136</v>
      </c>
      <c r="C6" s="24" t="s">
        <v>5</v>
      </c>
      <c r="D6" s="24" t="s">
        <v>137</v>
      </c>
      <c r="E6" s="24" t="s">
        <v>138</v>
      </c>
      <c r="F6" s="7" t="s">
        <v>139</v>
      </c>
      <c r="G6" s="25">
        <v>1982</v>
      </c>
      <c r="H6" s="7" t="s">
        <v>8</v>
      </c>
      <c r="I6" s="25" t="s">
        <v>410</v>
      </c>
      <c r="J6" s="25">
        <v>300</v>
      </c>
    </row>
    <row r="7" spans="1:10" hidden="1" x14ac:dyDescent="0.3">
      <c r="A7" s="37"/>
      <c r="B7" s="30" t="s">
        <v>189</v>
      </c>
      <c r="C7" s="30" t="s">
        <v>5</v>
      </c>
      <c r="D7" s="30" t="s">
        <v>237</v>
      </c>
      <c r="E7" s="30" t="s">
        <v>141</v>
      </c>
      <c r="F7" s="31" t="s">
        <v>238</v>
      </c>
      <c r="G7" s="32">
        <v>1982</v>
      </c>
      <c r="H7" s="31" t="s">
        <v>8</v>
      </c>
      <c r="I7" s="33" t="s">
        <v>411</v>
      </c>
      <c r="J7" s="33">
        <v>300</v>
      </c>
    </row>
    <row r="8" spans="1:10" hidden="1" x14ac:dyDescent="0.3">
      <c r="A8" s="36">
        <v>2014</v>
      </c>
      <c r="B8" s="24" t="s">
        <v>36</v>
      </c>
      <c r="C8" s="24" t="s">
        <v>37</v>
      </c>
      <c r="D8" s="24" t="s">
        <v>14</v>
      </c>
      <c r="E8" s="24" t="s">
        <v>84</v>
      </c>
      <c r="F8" s="7" t="s">
        <v>170</v>
      </c>
      <c r="G8" s="25">
        <v>1997</v>
      </c>
      <c r="H8" s="7" t="s">
        <v>8</v>
      </c>
      <c r="I8" s="25" t="s">
        <v>412</v>
      </c>
      <c r="J8" s="25">
        <v>300</v>
      </c>
    </row>
    <row r="9" spans="1:10" ht="15.75" hidden="1" customHeight="1" x14ac:dyDescent="0.3">
      <c r="A9" s="37"/>
      <c r="B9" s="4"/>
      <c r="C9" s="4"/>
      <c r="D9" s="4"/>
      <c r="E9" s="4"/>
      <c r="F9" s="15"/>
      <c r="G9" s="16"/>
      <c r="H9" s="15"/>
      <c r="I9" s="17"/>
      <c r="J9" s="17"/>
    </row>
    <row r="10" spans="1:10" hidden="1" x14ac:dyDescent="0.3">
      <c r="A10" s="36">
        <v>2014</v>
      </c>
      <c r="B10" s="24" t="s">
        <v>265</v>
      </c>
      <c r="C10" s="24" t="s">
        <v>9</v>
      </c>
      <c r="D10" s="24" t="s">
        <v>14</v>
      </c>
      <c r="E10" s="24" t="s">
        <v>84</v>
      </c>
      <c r="F10" s="7" t="s">
        <v>266</v>
      </c>
      <c r="G10" s="25">
        <v>1990</v>
      </c>
      <c r="H10" s="7" t="s">
        <v>445</v>
      </c>
      <c r="I10" s="25" t="s">
        <v>412</v>
      </c>
      <c r="J10" s="25">
        <v>300</v>
      </c>
    </row>
    <row r="11" spans="1:10" hidden="1" x14ac:dyDescent="0.3">
      <c r="A11" s="36">
        <v>2014</v>
      </c>
      <c r="B11" s="24" t="s">
        <v>243</v>
      </c>
      <c r="C11" s="24" t="s">
        <v>292</v>
      </c>
      <c r="D11" s="24" t="s">
        <v>144</v>
      </c>
      <c r="E11" s="24" t="s">
        <v>138</v>
      </c>
      <c r="F11" s="7" t="s">
        <v>293</v>
      </c>
      <c r="G11" s="25">
        <v>1973</v>
      </c>
      <c r="H11" s="7" t="s">
        <v>445</v>
      </c>
      <c r="I11" s="25" t="s">
        <v>416</v>
      </c>
      <c r="J11" s="25">
        <v>300</v>
      </c>
    </row>
    <row r="12" spans="1:10" hidden="1" x14ac:dyDescent="0.3">
      <c r="A12" s="36">
        <v>2014</v>
      </c>
      <c r="B12" s="40" t="s">
        <v>187</v>
      </c>
      <c r="C12" s="40" t="s">
        <v>188</v>
      </c>
      <c r="D12" s="40" t="s">
        <v>14</v>
      </c>
      <c r="E12" s="40" t="s">
        <v>84</v>
      </c>
      <c r="F12" s="41" t="s">
        <v>190</v>
      </c>
      <c r="G12" s="42">
        <v>1983</v>
      </c>
      <c r="H12" s="41" t="s">
        <v>445</v>
      </c>
      <c r="I12" s="42" t="s">
        <v>411</v>
      </c>
      <c r="J12" s="42">
        <v>300</v>
      </c>
    </row>
    <row r="13" spans="1:10" hidden="1" x14ac:dyDescent="0.3">
      <c r="A13" s="36">
        <v>2014</v>
      </c>
      <c r="B13" s="24" t="s">
        <v>21</v>
      </c>
      <c r="C13" s="24" t="s">
        <v>22</v>
      </c>
      <c r="D13" s="24" t="s">
        <v>23</v>
      </c>
      <c r="E13" s="24" t="s">
        <v>84</v>
      </c>
      <c r="F13" s="7" t="s">
        <v>24</v>
      </c>
      <c r="G13" s="25">
        <v>1989</v>
      </c>
      <c r="H13" s="7" t="s">
        <v>445</v>
      </c>
      <c r="I13" s="25" t="s">
        <v>411</v>
      </c>
      <c r="J13" s="25">
        <v>300</v>
      </c>
    </row>
    <row r="14" spans="1:10" hidden="1" x14ac:dyDescent="0.3">
      <c r="A14" s="37"/>
      <c r="B14" s="8" t="s">
        <v>336</v>
      </c>
      <c r="C14" s="8" t="s">
        <v>152</v>
      </c>
      <c r="D14" s="8" t="s">
        <v>309</v>
      </c>
      <c r="E14" s="8" t="s">
        <v>141</v>
      </c>
      <c r="F14" s="22" t="s">
        <v>337</v>
      </c>
      <c r="G14" s="23">
        <v>1994</v>
      </c>
      <c r="H14" s="22" t="s">
        <v>445</v>
      </c>
      <c r="I14" s="14"/>
      <c r="J14" s="14"/>
    </row>
    <row r="15" spans="1:10" hidden="1" x14ac:dyDescent="0.3">
      <c r="A15" s="37"/>
      <c r="B15" s="30" t="s">
        <v>336</v>
      </c>
      <c r="C15" s="30" t="s">
        <v>365</v>
      </c>
      <c r="D15" s="30" t="s">
        <v>309</v>
      </c>
      <c r="E15" s="30" t="s">
        <v>141</v>
      </c>
      <c r="F15" s="31" t="s">
        <v>366</v>
      </c>
      <c r="G15" s="32">
        <v>1986</v>
      </c>
      <c r="H15" s="31" t="s">
        <v>445</v>
      </c>
      <c r="I15" s="33" t="s">
        <v>413</v>
      </c>
      <c r="J15" s="33">
        <v>280</v>
      </c>
    </row>
    <row r="16" spans="1:10" hidden="1" x14ac:dyDescent="0.3">
      <c r="A16" s="37"/>
      <c r="B16" s="30" t="s">
        <v>16</v>
      </c>
      <c r="C16" s="30" t="s">
        <v>17</v>
      </c>
      <c r="D16" s="30" t="s">
        <v>13</v>
      </c>
      <c r="E16" s="30" t="s">
        <v>84</v>
      </c>
      <c r="F16" s="31" t="s">
        <v>268</v>
      </c>
      <c r="G16" s="32">
        <v>1987</v>
      </c>
      <c r="H16" s="31" t="s">
        <v>445</v>
      </c>
      <c r="I16" s="33" t="s">
        <v>413</v>
      </c>
      <c r="J16" s="33">
        <v>280</v>
      </c>
    </row>
    <row r="17" spans="1:10" hidden="1" x14ac:dyDescent="0.3">
      <c r="A17" s="37"/>
      <c r="B17" s="8" t="s">
        <v>338</v>
      </c>
      <c r="C17" s="8" t="s">
        <v>33</v>
      </c>
      <c r="D17" s="8" t="s">
        <v>339</v>
      </c>
      <c r="E17" s="8" t="s">
        <v>141</v>
      </c>
      <c r="F17" s="22" t="s">
        <v>340</v>
      </c>
      <c r="G17" s="23">
        <v>1995</v>
      </c>
      <c r="H17" s="22" t="s">
        <v>445</v>
      </c>
      <c r="I17" s="14"/>
      <c r="J17" s="14"/>
    </row>
    <row r="18" spans="1:10" hidden="1" x14ac:dyDescent="0.3">
      <c r="A18" s="37"/>
      <c r="B18" s="30" t="s">
        <v>269</v>
      </c>
      <c r="C18" s="30" t="s">
        <v>54</v>
      </c>
      <c r="D18" s="30" t="s">
        <v>14</v>
      </c>
      <c r="E18" s="30" t="s">
        <v>84</v>
      </c>
      <c r="F18" s="31" t="s">
        <v>294</v>
      </c>
      <c r="G18" s="32">
        <v>1991</v>
      </c>
      <c r="H18" s="31" t="s">
        <v>445</v>
      </c>
      <c r="I18" s="33" t="s">
        <v>413</v>
      </c>
      <c r="J18" s="33">
        <v>250</v>
      </c>
    </row>
    <row r="19" spans="1:10" hidden="1" x14ac:dyDescent="0.3">
      <c r="A19" s="36">
        <v>2014</v>
      </c>
      <c r="B19" s="27" t="s">
        <v>85</v>
      </c>
      <c r="C19" s="27" t="s">
        <v>446</v>
      </c>
      <c r="D19" s="27" t="s">
        <v>23</v>
      </c>
      <c r="E19" s="27" t="s">
        <v>84</v>
      </c>
      <c r="F19" s="28" t="s">
        <v>447</v>
      </c>
      <c r="G19" s="29">
        <v>1996</v>
      </c>
      <c r="H19" s="28" t="s">
        <v>445</v>
      </c>
      <c r="I19" s="29"/>
      <c r="J19" s="29"/>
    </row>
    <row r="20" spans="1:10" hidden="1" x14ac:dyDescent="0.3">
      <c r="A20" s="36">
        <v>2014</v>
      </c>
      <c r="B20" s="24" t="s">
        <v>206</v>
      </c>
      <c r="C20" s="24" t="s">
        <v>207</v>
      </c>
      <c r="D20" s="24" t="s">
        <v>14</v>
      </c>
      <c r="E20" s="24" t="s">
        <v>84</v>
      </c>
      <c r="F20" s="7" t="s">
        <v>208</v>
      </c>
      <c r="G20" s="25">
        <v>1991</v>
      </c>
      <c r="H20" s="7" t="s">
        <v>445</v>
      </c>
      <c r="I20" s="25" t="s">
        <v>411</v>
      </c>
      <c r="J20" s="25">
        <v>300</v>
      </c>
    </row>
    <row r="21" spans="1:10" hidden="1" x14ac:dyDescent="0.3">
      <c r="A21" s="36">
        <v>2014</v>
      </c>
      <c r="B21" s="24" t="s">
        <v>87</v>
      </c>
      <c r="C21" s="24" t="s">
        <v>37</v>
      </c>
      <c r="D21" s="24" t="s">
        <v>14</v>
      </c>
      <c r="E21" s="24" t="s">
        <v>84</v>
      </c>
      <c r="F21" s="7" t="s">
        <v>88</v>
      </c>
      <c r="G21" s="25">
        <v>1997</v>
      </c>
      <c r="H21" s="7" t="s">
        <v>445</v>
      </c>
      <c r="I21" s="25" t="s">
        <v>411</v>
      </c>
      <c r="J21" s="25">
        <v>125</v>
      </c>
    </row>
    <row r="22" spans="1:10" hidden="1" x14ac:dyDescent="0.3">
      <c r="A22" s="37"/>
      <c r="B22" s="4"/>
      <c r="C22" s="4"/>
      <c r="D22" s="4"/>
      <c r="E22" s="4"/>
      <c r="F22" s="15"/>
      <c r="G22" s="16"/>
      <c r="H22" s="15"/>
      <c r="I22" s="17"/>
      <c r="J22" s="17"/>
    </row>
    <row r="23" spans="1:10" hidden="1" x14ac:dyDescent="0.3">
      <c r="A23" s="36">
        <v>2014</v>
      </c>
      <c r="B23" s="24" t="s">
        <v>85</v>
      </c>
      <c r="C23" s="24" t="s">
        <v>39</v>
      </c>
      <c r="D23" s="24" t="s">
        <v>23</v>
      </c>
      <c r="E23" s="24" t="s">
        <v>84</v>
      </c>
      <c r="F23" s="7" t="s">
        <v>86</v>
      </c>
      <c r="G23" s="25">
        <v>1961</v>
      </c>
      <c r="H23" s="7" t="s">
        <v>18</v>
      </c>
      <c r="I23" s="25" t="s">
        <v>410</v>
      </c>
      <c r="J23" s="25">
        <v>300</v>
      </c>
    </row>
    <row r="24" spans="1:10" hidden="1" x14ac:dyDescent="0.3">
      <c r="A24" s="37"/>
      <c r="B24" s="30" t="s">
        <v>203</v>
      </c>
      <c r="C24" s="30" t="s">
        <v>204</v>
      </c>
      <c r="D24" s="30" t="s">
        <v>13</v>
      </c>
      <c r="E24" s="30" t="s">
        <v>84</v>
      </c>
      <c r="F24" s="31" t="s">
        <v>205</v>
      </c>
      <c r="G24" s="32">
        <v>1979</v>
      </c>
      <c r="H24" s="31" t="s">
        <v>18</v>
      </c>
      <c r="I24" s="33" t="s">
        <v>413</v>
      </c>
      <c r="J24" s="33">
        <v>280</v>
      </c>
    </row>
    <row r="25" spans="1:10" hidden="1" x14ac:dyDescent="0.3">
      <c r="A25" s="36">
        <v>2014</v>
      </c>
      <c r="B25" s="24" t="s">
        <v>29</v>
      </c>
      <c r="C25" s="24" t="s">
        <v>30</v>
      </c>
      <c r="D25" s="26" t="s">
        <v>13</v>
      </c>
      <c r="E25" s="24" t="s">
        <v>84</v>
      </c>
      <c r="F25" s="7" t="s">
        <v>168</v>
      </c>
      <c r="G25" s="25">
        <v>1975</v>
      </c>
      <c r="H25" s="7" t="s">
        <v>18</v>
      </c>
      <c r="I25" s="25" t="s">
        <v>410</v>
      </c>
      <c r="J25" s="25">
        <v>290</v>
      </c>
    </row>
    <row r="26" spans="1:10" hidden="1" x14ac:dyDescent="0.3">
      <c r="A26" s="36">
        <v>2014</v>
      </c>
      <c r="B26" s="24" t="s">
        <v>34</v>
      </c>
      <c r="C26" s="24" t="s">
        <v>35</v>
      </c>
      <c r="D26" s="24" t="s">
        <v>23</v>
      </c>
      <c r="E26" s="24" t="s">
        <v>84</v>
      </c>
      <c r="F26" s="7" t="s">
        <v>167</v>
      </c>
      <c r="G26" s="25">
        <v>1961</v>
      </c>
      <c r="H26" s="7" t="s">
        <v>18</v>
      </c>
      <c r="I26" s="25" t="s">
        <v>410</v>
      </c>
      <c r="J26" s="25">
        <v>300</v>
      </c>
    </row>
    <row r="27" spans="1:10" hidden="1" x14ac:dyDescent="0.3">
      <c r="A27" s="36">
        <v>2014</v>
      </c>
      <c r="B27" s="24" t="s">
        <v>89</v>
      </c>
      <c r="C27" s="24" t="s">
        <v>90</v>
      </c>
      <c r="D27" s="24" t="s">
        <v>13</v>
      </c>
      <c r="E27" s="24" t="s">
        <v>84</v>
      </c>
      <c r="F27" s="7" t="s">
        <v>91</v>
      </c>
      <c r="G27" s="25">
        <v>1978</v>
      </c>
      <c r="H27" s="7" t="s">
        <v>18</v>
      </c>
      <c r="I27" s="25" t="s">
        <v>411</v>
      </c>
      <c r="J27" s="25">
        <v>250</v>
      </c>
    </row>
    <row r="28" spans="1:10" hidden="1" x14ac:dyDescent="0.3">
      <c r="A28" s="36">
        <v>2014</v>
      </c>
      <c r="B28" s="24" t="s">
        <v>92</v>
      </c>
      <c r="C28" s="24" t="s">
        <v>32</v>
      </c>
      <c r="D28" s="24" t="s">
        <v>13</v>
      </c>
      <c r="E28" s="24" t="s">
        <v>84</v>
      </c>
      <c r="F28" s="7" t="s">
        <v>93</v>
      </c>
      <c r="G28" s="25">
        <v>1981</v>
      </c>
      <c r="H28" s="7" t="s">
        <v>18</v>
      </c>
      <c r="I28" s="25" t="s">
        <v>410</v>
      </c>
      <c r="J28" s="25">
        <v>270</v>
      </c>
    </row>
    <row r="29" spans="1:10" hidden="1" x14ac:dyDescent="0.3">
      <c r="A29" s="36">
        <v>2014</v>
      </c>
      <c r="B29" s="24" t="s">
        <v>63</v>
      </c>
      <c r="C29" s="24" t="s">
        <v>64</v>
      </c>
      <c r="D29" s="24" t="s">
        <v>14</v>
      </c>
      <c r="E29" s="24" t="s">
        <v>84</v>
      </c>
      <c r="F29" s="7" t="s">
        <v>104</v>
      </c>
      <c r="G29" s="25">
        <v>1996</v>
      </c>
      <c r="H29" s="7" t="s">
        <v>18</v>
      </c>
      <c r="I29" s="25" t="s">
        <v>411</v>
      </c>
      <c r="J29" s="25">
        <v>125</v>
      </c>
    </row>
    <row r="30" spans="1:10" hidden="1" x14ac:dyDescent="0.3">
      <c r="A30" s="36">
        <v>2014</v>
      </c>
      <c r="B30" s="24" t="s">
        <v>273</v>
      </c>
      <c r="C30" s="24" t="s">
        <v>295</v>
      </c>
      <c r="D30" s="24" t="s">
        <v>20</v>
      </c>
      <c r="E30" s="24" t="s">
        <v>84</v>
      </c>
      <c r="F30" s="7" t="s">
        <v>296</v>
      </c>
      <c r="G30" s="25">
        <v>1969</v>
      </c>
      <c r="H30" s="7" t="s">
        <v>18</v>
      </c>
      <c r="I30" s="25" t="s">
        <v>411</v>
      </c>
      <c r="J30" s="25">
        <v>250</v>
      </c>
    </row>
    <row r="31" spans="1:10" hidden="1" x14ac:dyDescent="0.3">
      <c r="A31" s="36">
        <v>2014</v>
      </c>
      <c r="B31" s="24" t="s">
        <v>26</v>
      </c>
      <c r="C31" s="24" t="s">
        <v>276</v>
      </c>
      <c r="D31" s="24" t="s">
        <v>20</v>
      </c>
      <c r="E31" s="24" t="s">
        <v>84</v>
      </c>
      <c r="F31" s="7" t="s">
        <v>278</v>
      </c>
      <c r="G31" s="25">
        <v>1987</v>
      </c>
      <c r="H31" s="7" t="s">
        <v>18</v>
      </c>
      <c r="I31" s="25" t="s">
        <v>411</v>
      </c>
      <c r="J31" s="25">
        <v>250</v>
      </c>
    </row>
    <row r="32" spans="1:10" hidden="1" x14ac:dyDescent="0.3">
      <c r="A32" s="36">
        <v>2014</v>
      </c>
      <c r="B32" s="24" t="s">
        <v>44</v>
      </c>
      <c r="C32" s="24" t="s">
        <v>25</v>
      </c>
      <c r="D32" s="24" t="s">
        <v>13</v>
      </c>
      <c r="E32" s="24" t="s">
        <v>84</v>
      </c>
      <c r="F32" s="7" t="s">
        <v>162</v>
      </c>
      <c r="G32" s="25">
        <v>1974</v>
      </c>
      <c r="H32" s="7" t="s">
        <v>18</v>
      </c>
      <c r="I32" s="25" t="s">
        <v>413</v>
      </c>
      <c r="J32" s="25">
        <v>300</v>
      </c>
    </row>
    <row r="33" spans="1:10" hidden="1" x14ac:dyDescent="0.3">
      <c r="A33" s="36">
        <v>2014</v>
      </c>
      <c r="B33" s="24" t="s">
        <v>116</v>
      </c>
      <c r="C33" s="24" t="s">
        <v>117</v>
      </c>
      <c r="D33" s="24" t="s">
        <v>15</v>
      </c>
      <c r="E33" s="24" t="s">
        <v>84</v>
      </c>
      <c r="F33" s="7" t="s">
        <v>118</v>
      </c>
      <c r="G33" s="25">
        <v>1963</v>
      </c>
      <c r="H33" s="7" t="s">
        <v>18</v>
      </c>
      <c r="I33" s="25" t="s">
        <v>410</v>
      </c>
      <c r="J33" s="25">
        <v>270</v>
      </c>
    </row>
    <row r="34" spans="1:10" hidden="1" x14ac:dyDescent="0.3">
      <c r="A34" s="37"/>
      <c r="B34" s="9" t="s">
        <v>319</v>
      </c>
      <c r="C34" s="9" t="s">
        <v>320</v>
      </c>
      <c r="D34" s="9" t="s">
        <v>15</v>
      </c>
      <c r="E34" s="9" t="s">
        <v>84</v>
      </c>
      <c r="F34" s="18" t="s">
        <v>321</v>
      </c>
      <c r="G34" s="10">
        <v>1970</v>
      </c>
      <c r="H34" s="12" t="s">
        <v>18</v>
      </c>
      <c r="I34" s="14" t="s">
        <v>413</v>
      </c>
      <c r="J34" s="14">
        <v>280</v>
      </c>
    </row>
    <row r="35" spans="1:10" hidden="1" x14ac:dyDescent="0.3">
      <c r="A35" s="36">
        <v>2014</v>
      </c>
      <c r="B35" s="24" t="s">
        <v>27</v>
      </c>
      <c r="C35" s="24" t="s">
        <v>28</v>
      </c>
      <c r="D35" s="24" t="s">
        <v>23</v>
      </c>
      <c r="E35" s="24" t="s">
        <v>84</v>
      </c>
      <c r="F35" s="7" t="s">
        <v>169</v>
      </c>
      <c r="G35" s="25">
        <v>1986</v>
      </c>
      <c r="H35" s="7" t="s">
        <v>18</v>
      </c>
      <c r="I35" s="25" t="s">
        <v>413</v>
      </c>
      <c r="J35" s="25">
        <v>280</v>
      </c>
    </row>
    <row r="36" spans="1:10" hidden="1" x14ac:dyDescent="0.3">
      <c r="A36" s="43"/>
      <c r="B36" s="34" t="s">
        <v>271</v>
      </c>
      <c r="C36" s="34" t="s">
        <v>25</v>
      </c>
      <c r="D36" s="34" t="s">
        <v>20</v>
      </c>
      <c r="E36" s="34" t="s">
        <v>84</v>
      </c>
      <c r="F36" s="35" t="s">
        <v>272</v>
      </c>
      <c r="G36" s="32">
        <v>1965</v>
      </c>
      <c r="H36" s="31" t="s">
        <v>18</v>
      </c>
      <c r="I36" s="33" t="s">
        <v>416</v>
      </c>
      <c r="J36" s="33">
        <v>250</v>
      </c>
    </row>
    <row r="37" spans="1:10" hidden="1" x14ac:dyDescent="0.3">
      <c r="A37" s="36">
        <v>2014</v>
      </c>
      <c r="B37" s="34" t="s">
        <v>368</v>
      </c>
      <c r="C37" s="34" t="s">
        <v>90</v>
      </c>
      <c r="D37" s="34" t="s">
        <v>20</v>
      </c>
      <c r="E37" s="34" t="s">
        <v>84</v>
      </c>
      <c r="F37" s="35" t="s">
        <v>369</v>
      </c>
      <c r="G37" s="32">
        <v>1987</v>
      </c>
      <c r="H37" s="31" t="s">
        <v>18</v>
      </c>
      <c r="I37" s="33" t="s">
        <v>410</v>
      </c>
      <c r="J37" s="33">
        <v>290</v>
      </c>
    </row>
    <row r="38" spans="1:10" hidden="1" x14ac:dyDescent="0.3">
      <c r="A38" s="36">
        <v>2014</v>
      </c>
      <c r="B38" s="34" t="s">
        <v>275</v>
      </c>
      <c r="C38" s="34" t="s">
        <v>276</v>
      </c>
      <c r="D38" s="34" t="s">
        <v>20</v>
      </c>
      <c r="E38" s="34" t="s">
        <v>84</v>
      </c>
      <c r="F38" s="35" t="s">
        <v>277</v>
      </c>
      <c r="G38" s="32">
        <v>1993</v>
      </c>
      <c r="H38" s="31" t="s">
        <v>18</v>
      </c>
      <c r="I38" s="33" t="s">
        <v>410</v>
      </c>
      <c r="J38" s="33">
        <v>280</v>
      </c>
    </row>
    <row r="39" spans="1:10" hidden="1" x14ac:dyDescent="0.3">
      <c r="A39" s="37"/>
      <c r="B39" s="8" t="s">
        <v>341</v>
      </c>
      <c r="C39" s="8" t="s">
        <v>342</v>
      </c>
      <c r="D39" s="8" t="s">
        <v>343</v>
      </c>
      <c r="E39" s="8" t="s">
        <v>141</v>
      </c>
      <c r="F39" s="22" t="s">
        <v>344</v>
      </c>
      <c r="G39" s="23">
        <v>1964</v>
      </c>
      <c r="H39" s="22" t="s">
        <v>18</v>
      </c>
      <c r="I39" s="14"/>
      <c r="J39" s="14"/>
    </row>
    <row r="40" spans="1:10" hidden="1" x14ac:dyDescent="0.3">
      <c r="A40" s="37"/>
      <c r="B40" s="8" t="s">
        <v>26</v>
      </c>
      <c r="C40" s="8" t="s">
        <v>32</v>
      </c>
      <c r="D40" s="8" t="s">
        <v>20</v>
      </c>
      <c r="E40" s="8" t="s">
        <v>84</v>
      </c>
      <c r="F40" s="22" t="s">
        <v>274</v>
      </c>
      <c r="G40" s="23">
        <v>1966</v>
      </c>
      <c r="H40" s="22" t="s">
        <v>18</v>
      </c>
    </row>
    <row r="41" spans="1:10" hidden="1" x14ac:dyDescent="0.3">
      <c r="A41" s="37"/>
      <c r="B41" s="34" t="s">
        <v>387</v>
      </c>
      <c r="C41" s="34" t="s">
        <v>388</v>
      </c>
      <c r="D41" s="34" t="s">
        <v>144</v>
      </c>
      <c r="E41" s="34" t="s">
        <v>138</v>
      </c>
      <c r="F41" s="35" t="s">
        <v>389</v>
      </c>
      <c r="G41" s="32">
        <v>1966</v>
      </c>
      <c r="H41" s="31" t="s">
        <v>18</v>
      </c>
      <c r="I41" s="33" t="s">
        <v>416</v>
      </c>
      <c r="J41" s="33">
        <v>250</v>
      </c>
    </row>
    <row r="42" spans="1:10" hidden="1" x14ac:dyDescent="0.3">
      <c r="A42" s="37"/>
      <c r="B42" s="34" t="s">
        <v>26</v>
      </c>
      <c r="C42" s="34" t="s">
        <v>77</v>
      </c>
      <c r="D42" s="34" t="s">
        <v>20</v>
      </c>
      <c r="E42" s="34" t="s">
        <v>84</v>
      </c>
      <c r="F42" s="35" t="s">
        <v>396</v>
      </c>
      <c r="G42" s="32">
        <v>1968</v>
      </c>
      <c r="H42" s="31" t="s">
        <v>18</v>
      </c>
      <c r="I42" s="33" t="s">
        <v>413</v>
      </c>
      <c r="J42" s="33">
        <v>300</v>
      </c>
    </row>
    <row r="43" spans="1:10" hidden="1" x14ac:dyDescent="0.3">
      <c r="A43" s="37"/>
      <c r="B43" s="34" t="s">
        <v>397</v>
      </c>
      <c r="C43" s="34" t="s">
        <v>4</v>
      </c>
      <c r="D43" s="34" t="s">
        <v>20</v>
      </c>
      <c r="E43" s="34" t="s">
        <v>84</v>
      </c>
      <c r="F43" s="35" t="s">
        <v>398</v>
      </c>
      <c r="G43" s="32">
        <v>1981</v>
      </c>
      <c r="H43" s="31" t="s">
        <v>18</v>
      </c>
      <c r="I43" s="33" t="s">
        <v>411</v>
      </c>
      <c r="J43" s="33">
        <v>290</v>
      </c>
    </row>
    <row r="44" spans="1:10" hidden="1" x14ac:dyDescent="0.3">
      <c r="A44" s="37"/>
      <c r="B44" s="8" t="s">
        <v>336</v>
      </c>
      <c r="C44" s="8" t="s">
        <v>204</v>
      </c>
      <c r="D44" s="8" t="s">
        <v>309</v>
      </c>
      <c r="E44" s="8" t="s">
        <v>141</v>
      </c>
      <c r="F44" s="22" t="s">
        <v>419</v>
      </c>
      <c r="G44" s="23">
        <v>1967</v>
      </c>
      <c r="H44" s="22" t="s">
        <v>18</v>
      </c>
      <c r="I44" s="23" t="s">
        <v>410</v>
      </c>
      <c r="J44" s="23">
        <v>290</v>
      </c>
    </row>
    <row r="45" spans="1:10" hidden="1" x14ac:dyDescent="0.3">
      <c r="A45" s="36">
        <v>2014</v>
      </c>
      <c r="B45" s="27" t="s">
        <v>468</v>
      </c>
      <c r="C45" s="27" t="s">
        <v>302</v>
      </c>
      <c r="D45" s="27" t="s">
        <v>144</v>
      </c>
      <c r="E45" s="27" t="s">
        <v>138</v>
      </c>
      <c r="F45" s="28" t="s">
        <v>469</v>
      </c>
      <c r="G45" s="29">
        <v>1964</v>
      </c>
      <c r="H45" s="28" t="s">
        <v>18</v>
      </c>
      <c r="I45" s="29"/>
      <c r="J45" s="29"/>
    </row>
    <row r="46" spans="1:10" hidden="1" x14ac:dyDescent="0.3">
      <c r="A46" s="36">
        <v>2014</v>
      </c>
      <c r="B46" s="24" t="s">
        <v>57</v>
      </c>
      <c r="C46" s="24" t="s">
        <v>58</v>
      </c>
      <c r="D46" s="24" t="s">
        <v>14</v>
      </c>
      <c r="E46" s="24" t="s">
        <v>84</v>
      </c>
      <c r="F46" s="7" t="s">
        <v>103</v>
      </c>
      <c r="G46" s="25">
        <v>1997</v>
      </c>
      <c r="H46" s="7" t="s">
        <v>18</v>
      </c>
      <c r="I46" s="25" t="s">
        <v>411</v>
      </c>
      <c r="J46" s="25">
        <v>125</v>
      </c>
    </row>
    <row r="47" spans="1:10" hidden="1" x14ac:dyDescent="0.3">
      <c r="A47" s="36">
        <v>2014</v>
      </c>
      <c r="B47" s="24" t="s">
        <v>243</v>
      </c>
      <c r="C47" s="24" t="s">
        <v>30</v>
      </c>
      <c r="D47" s="24" t="s">
        <v>144</v>
      </c>
      <c r="E47" s="24" t="s">
        <v>138</v>
      </c>
      <c r="F47" s="7" t="s">
        <v>244</v>
      </c>
      <c r="G47" s="25">
        <v>1989</v>
      </c>
      <c r="H47" s="7" t="s">
        <v>18</v>
      </c>
      <c r="I47" s="25" t="s">
        <v>411</v>
      </c>
      <c r="J47" s="25">
        <v>290</v>
      </c>
    </row>
    <row r="48" spans="1:10" hidden="1" x14ac:dyDescent="0.3">
      <c r="A48" s="36">
        <v>2014</v>
      </c>
      <c r="B48" s="24" t="s">
        <v>26</v>
      </c>
      <c r="C48" s="24" t="s">
        <v>247</v>
      </c>
      <c r="D48" s="24" t="s">
        <v>343</v>
      </c>
      <c r="E48" s="24" t="s">
        <v>141</v>
      </c>
      <c r="F48" s="7" t="s">
        <v>423</v>
      </c>
      <c r="G48" s="25">
        <v>2001</v>
      </c>
      <c r="H48" s="7" t="s">
        <v>18</v>
      </c>
      <c r="I48" s="25" t="s">
        <v>413</v>
      </c>
      <c r="J48" s="25">
        <v>125</v>
      </c>
    </row>
    <row r="49" spans="1:10" hidden="1" x14ac:dyDescent="0.3">
      <c r="A49" s="36">
        <v>2014</v>
      </c>
      <c r="B49" s="24" t="s">
        <v>41</v>
      </c>
      <c r="C49" s="24" t="s">
        <v>42</v>
      </c>
      <c r="D49" s="24" t="s">
        <v>23</v>
      </c>
      <c r="E49" s="24" t="s">
        <v>84</v>
      </c>
      <c r="F49" s="7" t="s">
        <v>163</v>
      </c>
      <c r="G49" s="25">
        <v>1986</v>
      </c>
      <c r="H49" s="7" t="s">
        <v>18</v>
      </c>
      <c r="I49" s="25" t="s">
        <v>410</v>
      </c>
      <c r="J49" s="25">
        <v>270</v>
      </c>
    </row>
    <row r="50" spans="1:10" hidden="1" x14ac:dyDescent="0.3">
      <c r="A50" s="36">
        <v>2014</v>
      </c>
      <c r="B50" s="24" t="s">
        <v>212</v>
      </c>
      <c r="C50" s="24" t="s">
        <v>17</v>
      </c>
      <c r="D50" s="24" t="s">
        <v>23</v>
      </c>
      <c r="E50" s="24" t="s">
        <v>84</v>
      </c>
      <c r="F50" s="7" t="s">
        <v>213</v>
      </c>
      <c r="G50" s="25">
        <v>1987</v>
      </c>
      <c r="H50" s="7" t="s">
        <v>18</v>
      </c>
      <c r="I50" s="25" t="s">
        <v>413</v>
      </c>
      <c r="J50" s="25">
        <v>280</v>
      </c>
    </row>
    <row r="51" spans="1:10" hidden="1" x14ac:dyDescent="0.3">
      <c r="A51" s="36">
        <v>2014</v>
      </c>
      <c r="B51" s="24" t="s">
        <v>397</v>
      </c>
      <c r="C51" s="24" t="s">
        <v>380</v>
      </c>
      <c r="D51" s="24" t="s">
        <v>13</v>
      </c>
      <c r="E51" s="24" t="s">
        <v>84</v>
      </c>
      <c r="F51" s="7" t="s">
        <v>489</v>
      </c>
      <c r="G51" s="25">
        <v>1968</v>
      </c>
      <c r="H51" s="7" t="s">
        <v>18</v>
      </c>
      <c r="I51" s="25"/>
      <c r="J51" s="25"/>
    </row>
    <row r="52" spans="1:10" hidden="1" x14ac:dyDescent="0.3">
      <c r="A52" s="36">
        <v>2014</v>
      </c>
      <c r="B52" s="24" t="s">
        <v>19</v>
      </c>
      <c r="C52" s="24" t="s">
        <v>9</v>
      </c>
      <c r="D52" s="24" t="s">
        <v>20</v>
      </c>
      <c r="E52" s="24" t="s">
        <v>84</v>
      </c>
      <c r="F52" s="7" t="s">
        <v>171</v>
      </c>
      <c r="G52" s="25">
        <v>1988</v>
      </c>
      <c r="H52" s="7" t="s">
        <v>445</v>
      </c>
      <c r="I52" s="25" t="s">
        <v>411</v>
      </c>
      <c r="J52" s="25">
        <v>300</v>
      </c>
    </row>
    <row r="53" spans="1:10" ht="14.25" hidden="1" customHeight="1" x14ac:dyDescent="0.3">
      <c r="A53" s="37"/>
      <c r="B53" s="19"/>
      <c r="C53" s="19"/>
      <c r="D53" s="19"/>
      <c r="E53" s="19"/>
      <c r="F53" s="20"/>
      <c r="G53" s="16"/>
      <c r="H53" s="15"/>
      <c r="I53" s="17"/>
      <c r="J53" s="17"/>
    </row>
    <row r="54" spans="1:10" hidden="1" x14ac:dyDescent="0.3">
      <c r="A54" s="37"/>
      <c r="B54" s="34" t="s">
        <v>78</v>
      </c>
      <c r="C54" s="34" t="s">
        <v>37</v>
      </c>
      <c r="D54" s="34" t="s">
        <v>14</v>
      </c>
      <c r="E54" s="34" t="s">
        <v>84</v>
      </c>
      <c r="F54" s="35" t="s">
        <v>161</v>
      </c>
      <c r="G54" s="32">
        <v>1996</v>
      </c>
      <c r="H54" s="31" t="s">
        <v>38</v>
      </c>
      <c r="I54" s="33" t="s">
        <v>411</v>
      </c>
      <c r="J54" s="33">
        <v>125</v>
      </c>
    </row>
    <row r="55" spans="1:10" hidden="1" x14ac:dyDescent="0.3">
      <c r="A55" s="36">
        <v>2014</v>
      </c>
      <c r="B55" s="9" t="s">
        <v>153</v>
      </c>
      <c r="C55" s="9" t="s">
        <v>154</v>
      </c>
      <c r="D55" s="9" t="s">
        <v>155</v>
      </c>
      <c r="E55" s="9" t="s">
        <v>140</v>
      </c>
      <c r="F55" s="18" t="s">
        <v>177</v>
      </c>
      <c r="G55" s="10">
        <v>1960</v>
      </c>
      <c r="H55" s="38" t="s">
        <v>38</v>
      </c>
      <c r="I55" s="39"/>
      <c r="J55" s="39"/>
    </row>
    <row r="56" spans="1:10" hidden="1" x14ac:dyDescent="0.3">
      <c r="A56" s="36">
        <v>2014</v>
      </c>
      <c r="B56" s="24" t="s">
        <v>142</v>
      </c>
      <c r="C56" s="24" t="s">
        <v>143</v>
      </c>
      <c r="D56" s="24" t="s">
        <v>144</v>
      </c>
      <c r="E56" s="24" t="s">
        <v>138</v>
      </c>
      <c r="F56" s="7" t="s">
        <v>145</v>
      </c>
      <c r="G56" s="25">
        <v>1966</v>
      </c>
      <c r="H56" s="7" t="s">
        <v>38</v>
      </c>
      <c r="I56" s="25" t="s">
        <v>413</v>
      </c>
      <c r="J56" s="25">
        <v>300</v>
      </c>
    </row>
    <row r="57" spans="1:10" hidden="1" x14ac:dyDescent="0.3">
      <c r="A57" s="36">
        <v>2014</v>
      </c>
      <c r="B57" s="24" t="s">
        <v>11</v>
      </c>
      <c r="C57" s="24" t="s">
        <v>40</v>
      </c>
      <c r="D57" s="24" t="s">
        <v>13</v>
      </c>
      <c r="E57" s="24" t="s">
        <v>84</v>
      </c>
      <c r="F57" s="7" t="s">
        <v>164</v>
      </c>
      <c r="G57" s="25">
        <v>1960</v>
      </c>
      <c r="H57" s="7" t="s">
        <v>38</v>
      </c>
      <c r="I57" s="25" t="s">
        <v>413</v>
      </c>
      <c r="J57" s="25">
        <v>300</v>
      </c>
    </row>
    <row r="58" spans="1:10" hidden="1" x14ac:dyDescent="0.3">
      <c r="A58" s="36">
        <v>2014</v>
      </c>
      <c r="B58" s="24" t="s">
        <v>19</v>
      </c>
      <c r="C58" s="24" t="s">
        <v>119</v>
      </c>
      <c r="D58" s="24" t="s">
        <v>20</v>
      </c>
      <c r="E58" s="24" t="s">
        <v>84</v>
      </c>
      <c r="F58" s="7" t="s">
        <v>165</v>
      </c>
      <c r="G58" s="25">
        <v>1958</v>
      </c>
      <c r="H58" s="7" t="s">
        <v>38</v>
      </c>
      <c r="I58" s="25" t="s">
        <v>411</v>
      </c>
      <c r="J58" s="25">
        <v>300</v>
      </c>
    </row>
    <row r="59" spans="1:10" hidden="1" x14ac:dyDescent="0.3">
      <c r="A59" s="37"/>
      <c r="B59" s="34" t="s">
        <v>27</v>
      </c>
      <c r="C59" s="34" t="s">
        <v>149</v>
      </c>
      <c r="D59" s="34" t="s">
        <v>23</v>
      </c>
      <c r="E59" s="34" t="s">
        <v>84</v>
      </c>
      <c r="F59" s="35" t="s">
        <v>209</v>
      </c>
      <c r="G59" s="32">
        <v>1960</v>
      </c>
      <c r="H59" s="31" t="s">
        <v>38</v>
      </c>
      <c r="I59" s="33" t="s">
        <v>414</v>
      </c>
      <c r="J59" s="33">
        <v>250</v>
      </c>
    </row>
    <row r="60" spans="1:10" hidden="1" x14ac:dyDescent="0.3">
      <c r="A60" s="36">
        <v>2014</v>
      </c>
      <c r="B60" s="24" t="s">
        <v>297</v>
      </c>
      <c r="C60" s="24" t="s">
        <v>279</v>
      </c>
      <c r="D60" s="24" t="s">
        <v>20</v>
      </c>
      <c r="E60" s="24" t="s">
        <v>84</v>
      </c>
      <c r="F60" s="7" t="s">
        <v>318</v>
      </c>
      <c r="G60" s="25">
        <v>1993</v>
      </c>
      <c r="H60" s="7" t="s">
        <v>38</v>
      </c>
      <c r="I60" s="25" t="s">
        <v>410</v>
      </c>
      <c r="J60" s="25">
        <v>125</v>
      </c>
    </row>
    <row r="61" spans="1:10" hidden="1" x14ac:dyDescent="0.3">
      <c r="A61" s="36">
        <v>2014</v>
      </c>
      <c r="B61" s="24" t="s">
        <v>322</v>
      </c>
      <c r="C61" s="24" t="s">
        <v>40</v>
      </c>
      <c r="D61" s="24" t="s">
        <v>14</v>
      </c>
      <c r="E61" s="24" t="s">
        <v>84</v>
      </c>
      <c r="F61" s="7" t="s">
        <v>323</v>
      </c>
      <c r="G61" s="25">
        <v>1991</v>
      </c>
      <c r="H61" s="7" t="s">
        <v>38</v>
      </c>
      <c r="I61" s="25" t="s">
        <v>411</v>
      </c>
      <c r="J61" s="25">
        <v>270</v>
      </c>
    </row>
    <row r="62" spans="1:10" hidden="1" x14ac:dyDescent="0.3">
      <c r="A62" s="37"/>
      <c r="B62" s="34" t="s">
        <v>52</v>
      </c>
      <c r="C62" s="34" t="s">
        <v>31</v>
      </c>
      <c r="D62" s="34" t="s">
        <v>20</v>
      </c>
      <c r="E62" s="34" t="s">
        <v>84</v>
      </c>
      <c r="F62" s="35" t="s">
        <v>100</v>
      </c>
      <c r="G62" s="32">
        <v>1962</v>
      </c>
      <c r="H62" s="31" t="s">
        <v>38</v>
      </c>
      <c r="I62" s="33" t="s">
        <v>411</v>
      </c>
      <c r="J62" s="33">
        <v>300</v>
      </c>
    </row>
    <row r="63" spans="1:10" hidden="1" x14ac:dyDescent="0.3">
      <c r="A63" s="37"/>
      <c r="B63" s="8" t="s">
        <v>240</v>
      </c>
      <c r="C63" s="8" t="s">
        <v>241</v>
      </c>
      <c r="D63" s="8" t="s">
        <v>156</v>
      </c>
      <c r="E63" s="8" t="s">
        <v>140</v>
      </c>
      <c r="F63" s="22" t="s">
        <v>242</v>
      </c>
      <c r="G63" s="23">
        <v>1958</v>
      </c>
      <c r="H63" s="22" t="s">
        <v>38</v>
      </c>
      <c r="I63" s="14"/>
      <c r="J63" s="14"/>
    </row>
    <row r="64" spans="1:10" hidden="1" x14ac:dyDescent="0.3">
      <c r="A64" s="37"/>
      <c r="B64" s="34" t="s">
        <v>53</v>
      </c>
      <c r="C64" s="34" t="s">
        <v>54</v>
      </c>
      <c r="D64" s="34" t="s">
        <v>14</v>
      </c>
      <c r="E64" s="34" t="s">
        <v>84</v>
      </c>
      <c r="F64" s="35" t="s">
        <v>160</v>
      </c>
      <c r="G64" s="32">
        <v>1996</v>
      </c>
      <c r="H64" s="31" t="s">
        <v>38</v>
      </c>
      <c r="I64" s="33" t="s">
        <v>411</v>
      </c>
      <c r="J64" s="33">
        <v>125</v>
      </c>
    </row>
    <row r="65" spans="1:10" hidden="1" x14ac:dyDescent="0.3">
      <c r="A65" s="37"/>
      <c r="B65" s="8" t="s">
        <v>298</v>
      </c>
      <c r="C65" s="8" t="s">
        <v>299</v>
      </c>
      <c r="D65" s="8" t="s">
        <v>300</v>
      </c>
      <c r="E65" s="8" t="s">
        <v>140</v>
      </c>
      <c r="F65" s="22" t="s">
        <v>301</v>
      </c>
      <c r="G65" s="23">
        <v>1964</v>
      </c>
      <c r="H65" s="22" t="s">
        <v>38</v>
      </c>
      <c r="I65" s="14"/>
      <c r="J65" s="14"/>
    </row>
    <row r="66" spans="1:10" hidden="1" x14ac:dyDescent="0.3">
      <c r="A66" s="37"/>
      <c r="B66" s="8" t="s">
        <v>420</v>
      </c>
      <c r="C66" s="8" t="s">
        <v>279</v>
      </c>
      <c r="D66" s="8" t="s">
        <v>339</v>
      </c>
      <c r="E66" s="8" t="s">
        <v>141</v>
      </c>
      <c r="F66" s="22" t="s">
        <v>421</v>
      </c>
      <c r="G66" s="23">
        <v>1985</v>
      </c>
      <c r="H66" s="22" t="s">
        <v>38</v>
      </c>
      <c r="I66" s="23" t="s">
        <v>413</v>
      </c>
      <c r="J66" s="23">
        <v>250</v>
      </c>
    </row>
    <row r="67" spans="1:10" hidden="1" x14ac:dyDescent="0.3">
      <c r="A67" s="36">
        <v>2014</v>
      </c>
      <c r="B67" s="27" t="s">
        <v>448</v>
      </c>
      <c r="C67" s="27" t="s">
        <v>380</v>
      </c>
      <c r="D67" s="27" t="s">
        <v>258</v>
      </c>
      <c r="E67" s="27" t="s">
        <v>84</v>
      </c>
      <c r="F67" s="28" t="s">
        <v>449</v>
      </c>
      <c r="G67" s="29">
        <v>1961</v>
      </c>
      <c r="H67" s="28" t="s">
        <v>38</v>
      </c>
      <c r="I67" s="29"/>
      <c r="J67" s="29"/>
    </row>
    <row r="68" spans="1:10" hidden="1" x14ac:dyDescent="0.3">
      <c r="A68" s="36">
        <v>2014</v>
      </c>
      <c r="B68" s="27" t="s">
        <v>488</v>
      </c>
      <c r="C68" s="27" t="s">
        <v>486</v>
      </c>
      <c r="D68" s="27" t="s">
        <v>144</v>
      </c>
      <c r="E68" s="27" t="s">
        <v>138</v>
      </c>
      <c r="F68" s="28" t="s">
        <v>487</v>
      </c>
      <c r="G68" s="29">
        <v>1997</v>
      </c>
      <c r="H68" s="28" t="s">
        <v>38</v>
      </c>
      <c r="I68" s="29"/>
      <c r="J68" s="29"/>
    </row>
    <row r="69" spans="1:10" hidden="1" x14ac:dyDescent="0.3">
      <c r="A69" s="36">
        <v>2014</v>
      </c>
      <c r="B69" s="27" t="s">
        <v>153</v>
      </c>
      <c r="C69" s="27" t="s">
        <v>490</v>
      </c>
      <c r="D69" s="27" t="s">
        <v>14</v>
      </c>
      <c r="E69" s="27" t="s">
        <v>84</v>
      </c>
      <c r="F69" s="28" t="s">
        <v>491</v>
      </c>
      <c r="G69" s="29">
        <v>1996</v>
      </c>
      <c r="H69" s="28" t="s">
        <v>38</v>
      </c>
      <c r="I69" s="29"/>
      <c r="J69" s="29"/>
    </row>
    <row r="70" spans="1:10" hidden="1" x14ac:dyDescent="0.3">
      <c r="A70" s="36">
        <v>2014</v>
      </c>
      <c r="B70" s="24" t="s">
        <v>157</v>
      </c>
      <c r="C70" s="24" t="s">
        <v>127</v>
      </c>
      <c r="D70" s="24" t="s">
        <v>144</v>
      </c>
      <c r="E70" s="24" t="s">
        <v>138</v>
      </c>
      <c r="F70" s="7" t="s">
        <v>175</v>
      </c>
      <c r="G70" s="25">
        <v>1995</v>
      </c>
      <c r="H70" s="7" t="s">
        <v>38</v>
      </c>
      <c r="I70" s="25" t="s">
        <v>413</v>
      </c>
      <c r="J70" s="25">
        <v>125</v>
      </c>
    </row>
    <row r="71" spans="1:10" hidden="1" x14ac:dyDescent="0.3">
      <c r="A71" s="37"/>
      <c r="B71" s="19"/>
      <c r="C71" s="19"/>
      <c r="D71" s="19"/>
      <c r="E71" s="19"/>
      <c r="F71" s="20"/>
      <c r="G71" s="16"/>
      <c r="H71" s="15"/>
      <c r="I71" s="17"/>
      <c r="J71" s="17"/>
    </row>
    <row r="72" spans="1:10" hidden="1" x14ac:dyDescent="0.3">
      <c r="A72" s="36">
        <v>2014</v>
      </c>
      <c r="B72" s="24" t="s">
        <v>123</v>
      </c>
      <c r="C72" s="24" t="s">
        <v>124</v>
      </c>
      <c r="D72" s="24" t="s">
        <v>13</v>
      </c>
      <c r="E72" s="24" t="s">
        <v>84</v>
      </c>
      <c r="F72" s="7" t="s">
        <v>125</v>
      </c>
      <c r="G72" s="25">
        <v>1966</v>
      </c>
      <c r="H72" s="7" t="s">
        <v>43</v>
      </c>
      <c r="I72" s="25" t="s">
        <v>415</v>
      </c>
      <c r="J72" s="25">
        <v>280</v>
      </c>
    </row>
    <row r="73" spans="1:10" hidden="1" x14ac:dyDescent="0.3">
      <c r="A73" s="36">
        <v>2014</v>
      </c>
      <c r="B73" s="24" t="s">
        <v>48</v>
      </c>
      <c r="C73" s="24" t="s">
        <v>49</v>
      </c>
      <c r="D73" s="24" t="s">
        <v>13</v>
      </c>
      <c r="E73" s="24" t="s">
        <v>84</v>
      </c>
      <c r="F73" s="7" t="s">
        <v>166</v>
      </c>
      <c r="G73" s="25">
        <v>1970</v>
      </c>
      <c r="H73" s="7" t="s">
        <v>43</v>
      </c>
      <c r="I73" s="25" t="s">
        <v>416</v>
      </c>
      <c r="J73" s="25">
        <v>250</v>
      </c>
    </row>
    <row r="74" spans="1:10" hidden="1" x14ac:dyDescent="0.3">
      <c r="A74" s="36">
        <v>2014</v>
      </c>
      <c r="B74" s="34" t="s">
        <v>271</v>
      </c>
      <c r="C74" s="34" t="s">
        <v>281</v>
      </c>
      <c r="D74" s="34" t="s">
        <v>20</v>
      </c>
      <c r="E74" s="34" t="s">
        <v>84</v>
      </c>
      <c r="F74" s="35" t="s">
        <v>307</v>
      </c>
      <c r="G74" s="32">
        <v>1962</v>
      </c>
      <c r="H74" s="31" t="s">
        <v>43</v>
      </c>
      <c r="I74" s="33" t="s">
        <v>410</v>
      </c>
      <c r="J74" s="33">
        <v>300</v>
      </c>
    </row>
    <row r="75" spans="1:10" hidden="1" x14ac:dyDescent="0.3">
      <c r="A75" s="36">
        <v>2014</v>
      </c>
      <c r="B75" s="34" t="s">
        <v>26</v>
      </c>
      <c r="C75" s="34" t="s">
        <v>99</v>
      </c>
      <c r="D75" s="34" t="s">
        <v>20</v>
      </c>
      <c r="E75" s="34" t="s">
        <v>84</v>
      </c>
      <c r="F75" s="35" t="s">
        <v>102</v>
      </c>
      <c r="G75" s="32">
        <v>1962</v>
      </c>
      <c r="H75" s="31" t="s">
        <v>43</v>
      </c>
      <c r="I75" s="33" t="s">
        <v>413</v>
      </c>
      <c r="J75" s="33">
        <v>280</v>
      </c>
    </row>
    <row r="76" spans="1:10" hidden="1" x14ac:dyDescent="0.3">
      <c r="A76" s="36">
        <v>2014</v>
      </c>
      <c r="B76" s="34" t="s">
        <v>304</v>
      </c>
      <c r="C76" s="34" t="s">
        <v>302</v>
      </c>
      <c r="D76" s="34" t="s">
        <v>305</v>
      </c>
      <c r="E76" s="34" t="s">
        <v>140</v>
      </c>
      <c r="F76" s="35" t="s">
        <v>303</v>
      </c>
      <c r="G76" s="32">
        <v>1956</v>
      </c>
      <c r="H76" s="31" t="s">
        <v>43</v>
      </c>
      <c r="I76" s="33" t="s">
        <v>413</v>
      </c>
      <c r="J76" s="33">
        <v>280</v>
      </c>
    </row>
    <row r="77" spans="1:10" hidden="1" x14ac:dyDescent="0.3">
      <c r="A77" s="36">
        <v>2014</v>
      </c>
      <c r="B77" s="24" t="s">
        <v>45</v>
      </c>
      <c r="C77" s="24" t="s">
        <v>39</v>
      </c>
      <c r="D77" s="24" t="s">
        <v>79</v>
      </c>
      <c r="E77" s="24" t="s">
        <v>84</v>
      </c>
      <c r="F77" s="7" t="s">
        <v>110</v>
      </c>
      <c r="G77" s="25">
        <v>1966</v>
      </c>
      <c r="H77" s="7" t="s">
        <v>43</v>
      </c>
      <c r="I77" s="25" t="s">
        <v>411</v>
      </c>
      <c r="J77" s="25">
        <v>250</v>
      </c>
    </row>
    <row r="78" spans="1:10" hidden="1" x14ac:dyDescent="0.3">
      <c r="A78" s="36">
        <v>2014</v>
      </c>
      <c r="B78" s="24" t="s">
        <v>46</v>
      </c>
      <c r="C78" s="24" t="s">
        <v>47</v>
      </c>
      <c r="D78" s="24" t="s">
        <v>23</v>
      </c>
      <c r="E78" s="24" t="s">
        <v>84</v>
      </c>
      <c r="F78" s="7" t="s">
        <v>101</v>
      </c>
      <c r="G78" s="25">
        <v>1957</v>
      </c>
      <c r="H78" s="7" t="s">
        <v>43</v>
      </c>
      <c r="I78" s="25" t="s">
        <v>411</v>
      </c>
      <c r="J78" s="25">
        <v>250</v>
      </c>
    </row>
    <row r="79" spans="1:10" hidden="1" x14ac:dyDescent="0.3">
      <c r="A79" s="36">
        <v>2014</v>
      </c>
      <c r="B79" s="34" t="s">
        <v>269</v>
      </c>
      <c r="C79" s="34" t="s">
        <v>306</v>
      </c>
      <c r="D79" s="34" t="s">
        <v>14</v>
      </c>
      <c r="E79" s="34" t="s">
        <v>84</v>
      </c>
      <c r="F79" s="35" t="s">
        <v>280</v>
      </c>
      <c r="G79" s="32">
        <v>1961</v>
      </c>
      <c r="H79" s="31" t="s">
        <v>43</v>
      </c>
      <c r="I79" s="33" t="s">
        <v>413</v>
      </c>
      <c r="J79" s="33">
        <v>250</v>
      </c>
    </row>
    <row r="80" spans="1:10" hidden="1" x14ac:dyDescent="0.3">
      <c r="A80" s="37"/>
      <c r="B80" s="34" t="s">
        <v>3</v>
      </c>
      <c r="C80" s="34" t="s">
        <v>107</v>
      </c>
      <c r="D80" s="34" t="s">
        <v>20</v>
      </c>
      <c r="E80" s="34" t="s">
        <v>84</v>
      </c>
      <c r="F80" s="35" t="s">
        <v>108</v>
      </c>
      <c r="G80" s="32">
        <v>1958</v>
      </c>
      <c r="H80" s="31" t="s">
        <v>43</v>
      </c>
      <c r="I80" s="33" t="s">
        <v>413</v>
      </c>
      <c r="J80" s="33">
        <v>300</v>
      </c>
    </row>
    <row r="81" spans="1:10" hidden="1" x14ac:dyDescent="0.3">
      <c r="A81" s="36">
        <v>2014</v>
      </c>
      <c r="B81" s="24" t="s">
        <v>308</v>
      </c>
      <c r="C81" s="24" t="s">
        <v>47</v>
      </c>
      <c r="D81" s="24" t="s">
        <v>309</v>
      </c>
      <c r="E81" s="24" t="s">
        <v>141</v>
      </c>
      <c r="F81" s="7" t="s">
        <v>310</v>
      </c>
      <c r="G81" s="25">
        <v>1959</v>
      </c>
      <c r="H81" s="7" t="s">
        <v>43</v>
      </c>
      <c r="I81" s="25" t="s">
        <v>410</v>
      </c>
      <c r="J81" s="25">
        <v>270</v>
      </c>
    </row>
    <row r="82" spans="1:10" hidden="1" x14ac:dyDescent="0.3">
      <c r="A82" s="37"/>
      <c r="B82" s="34" t="s">
        <v>136</v>
      </c>
      <c r="C82" s="34" t="s">
        <v>152</v>
      </c>
      <c r="D82" s="34" t="s">
        <v>137</v>
      </c>
      <c r="E82" s="34" t="s">
        <v>138</v>
      </c>
      <c r="F82" s="35" t="s">
        <v>178</v>
      </c>
      <c r="G82" s="32">
        <v>1953</v>
      </c>
      <c r="H82" s="31" t="s">
        <v>43</v>
      </c>
      <c r="I82" s="33" t="s">
        <v>417</v>
      </c>
      <c r="J82" s="33">
        <v>250</v>
      </c>
    </row>
    <row r="83" spans="1:10" hidden="1" x14ac:dyDescent="0.3">
      <c r="A83" s="36">
        <v>2014</v>
      </c>
      <c r="B83" s="24" t="s">
        <v>44</v>
      </c>
      <c r="C83" s="24" t="s">
        <v>324</v>
      </c>
      <c r="D83" s="24" t="s">
        <v>20</v>
      </c>
      <c r="E83" s="24" t="s">
        <v>84</v>
      </c>
      <c r="F83" s="7" t="s">
        <v>325</v>
      </c>
      <c r="G83" s="25">
        <v>1988</v>
      </c>
      <c r="H83" s="7" t="s">
        <v>43</v>
      </c>
      <c r="I83" s="25" t="s">
        <v>410</v>
      </c>
      <c r="J83" s="25">
        <v>250</v>
      </c>
    </row>
    <row r="84" spans="1:10" hidden="1" x14ac:dyDescent="0.3">
      <c r="A84" s="36">
        <v>2014</v>
      </c>
      <c r="B84" s="24" t="s">
        <v>97</v>
      </c>
      <c r="C84" s="24" t="s">
        <v>211</v>
      </c>
      <c r="D84" s="24" t="s">
        <v>23</v>
      </c>
      <c r="E84" s="24" t="s">
        <v>84</v>
      </c>
      <c r="F84" s="7" t="s">
        <v>98</v>
      </c>
      <c r="G84" s="25">
        <v>1971</v>
      </c>
      <c r="H84" s="7" t="s">
        <v>43</v>
      </c>
      <c r="I84" s="25" t="s">
        <v>411</v>
      </c>
      <c r="J84" s="25">
        <v>250</v>
      </c>
    </row>
    <row r="85" spans="1:10" hidden="1" x14ac:dyDescent="0.3">
      <c r="A85" s="36">
        <v>2014</v>
      </c>
      <c r="B85" s="24" t="s">
        <v>176</v>
      </c>
      <c r="C85" s="24" t="s">
        <v>173</v>
      </c>
      <c r="D85" s="24" t="s">
        <v>13</v>
      </c>
      <c r="E85" s="24" t="s">
        <v>84</v>
      </c>
      <c r="F85" s="7" t="s">
        <v>174</v>
      </c>
      <c r="G85" s="25">
        <v>1977</v>
      </c>
      <c r="H85" s="7" t="s">
        <v>43</v>
      </c>
      <c r="I85" s="25" t="s">
        <v>411</v>
      </c>
      <c r="J85" s="25">
        <v>290</v>
      </c>
    </row>
    <row r="86" spans="1:10" hidden="1" x14ac:dyDescent="0.3">
      <c r="A86" s="37"/>
      <c r="B86" s="34" t="s">
        <v>55</v>
      </c>
      <c r="C86" s="34" t="s">
        <v>33</v>
      </c>
      <c r="D86" s="34" t="s">
        <v>13</v>
      </c>
      <c r="E86" s="34" t="s">
        <v>84</v>
      </c>
      <c r="F86" s="35" t="s">
        <v>182</v>
      </c>
      <c r="G86" s="32">
        <v>1974</v>
      </c>
      <c r="H86" s="31" t="s">
        <v>43</v>
      </c>
      <c r="I86" s="33" t="s">
        <v>411</v>
      </c>
      <c r="J86" s="33">
        <v>125</v>
      </c>
    </row>
    <row r="87" spans="1:10" hidden="1" x14ac:dyDescent="0.3">
      <c r="A87" s="37"/>
      <c r="B87" s="34" t="s">
        <v>146</v>
      </c>
      <c r="C87" s="34" t="s">
        <v>147</v>
      </c>
      <c r="D87" s="34" t="s">
        <v>14</v>
      </c>
      <c r="E87" s="34" t="s">
        <v>84</v>
      </c>
      <c r="F87" s="35" t="s">
        <v>148</v>
      </c>
      <c r="G87" s="32">
        <v>1995</v>
      </c>
      <c r="H87" s="31" t="s">
        <v>43</v>
      </c>
      <c r="I87" s="33" t="s">
        <v>413</v>
      </c>
      <c r="J87" s="33">
        <v>125</v>
      </c>
    </row>
    <row r="88" spans="1:10" hidden="1" x14ac:dyDescent="0.3">
      <c r="A88" s="36">
        <v>2014</v>
      </c>
      <c r="B88" s="24" t="s">
        <v>282</v>
      </c>
      <c r="C88" s="24" t="s">
        <v>77</v>
      </c>
      <c r="D88" s="24" t="s">
        <v>13</v>
      </c>
      <c r="E88" s="24" t="s">
        <v>84</v>
      </c>
      <c r="F88" s="7" t="s">
        <v>283</v>
      </c>
      <c r="G88" s="25">
        <v>1968</v>
      </c>
      <c r="H88" s="7" t="s">
        <v>43</v>
      </c>
      <c r="I88" s="25" t="s">
        <v>416</v>
      </c>
      <c r="J88" s="25">
        <v>250</v>
      </c>
    </row>
    <row r="89" spans="1:10" hidden="1" x14ac:dyDescent="0.3">
      <c r="A89" s="37"/>
      <c r="B89" s="34" t="s">
        <v>92</v>
      </c>
      <c r="C89" s="34" t="s">
        <v>105</v>
      </c>
      <c r="D89" s="34" t="s">
        <v>13</v>
      </c>
      <c r="E89" s="34" t="s">
        <v>84</v>
      </c>
      <c r="F89" s="35" t="s">
        <v>106</v>
      </c>
      <c r="G89" s="32">
        <v>1983</v>
      </c>
      <c r="H89" s="31" t="s">
        <v>43</v>
      </c>
      <c r="I89" s="33" t="s">
        <v>410</v>
      </c>
      <c r="J89" s="33">
        <v>280</v>
      </c>
    </row>
    <row r="90" spans="1:10" hidden="1" x14ac:dyDescent="0.3">
      <c r="A90" s="37"/>
      <c r="B90" s="8" t="s">
        <v>379</v>
      </c>
      <c r="C90" s="8" t="s">
        <v>380</v>
      </c>
      <c r="D90" s="8" t="s">
        <v>156</v>
      </c>
      <c r="E90" s="8" t="s">
        <v>140</v>
      </c>
      <c r="F90" s="22" t="s">
        <v>383</v>
      </c>
      <c r="G90" s="23">
        <v>1959</v>
      </c>
      <c r="H90" s="22" t="s">
        <v>43</v>
      </c>
      <c r="I90" s="14"/>
      <c r="J90" s="14"/>
    </row>
    <row r="91" spans="1:10" hidden="1" x14ac:dyDescent="0.3">
      <c r="A91" s="37"/>
      <c r="B91" s="34" t="s">
        <v>284</v>
      </c>
      <c r="C91" s="34" t="s">
        <v>285</v>
      </c>
      <c r="D91" s="34" t="s">
        <v>13</v>
      </c>
      <c r="E91" s="34" t="s">
        <v>84</v>
      </c>
      <c r="F91" s="35" t="s">
        <v>286</v>
      </c>
      <c r="G91" s="32">
        <v>1981</v>
      </c>
      <c r="H91" s="31" t="s">
        <v>43</v>
      </c>
      <c r="I91" s="33" t="s">
        <v>411</v>
      </c>
      <c r="J91" s="33">
        <v>270</v>
      </c>
    </row>
    <row r="92" spans="1:10" hidden="1" x14ac:dyDescent="0.3">
      <c r="A92" s="36">
        <v>2014</v>
      </c>
      <c r="B92" s="24" t="s">
        <v>214</v>
      </c>
      <c r="C92" s="24" t="s">
        <v>50</v>
      </c>
      <c r="D92" s="24" t="s">
        <v>13</v>
      </c>
      <c r="E92" s="24" t="s">
        <v>84</v>
      </c>
      <c r="F92" s="7" t="s">
        <v>215</v>
      </c>
      <c r="G92" s="25">
        <v>1964</v>
      </c>
      <c r="H92" s="7" t="s">
        <v>43</v>
      </c>
      <c r="I92" s="25" t="s">
        <v>410</v>
      </c>
      <c r="J92" s="25">
        <v>250</v>
      </c>
    </row>
    <row r="93" spans="1:10" hidden="1" x14ac:dyDescent="0.3">
      <c r="A93" s="37"/>
      <c r="B93" s="34" t="s">
        <v>120</v>
      </c>
      <c r="C93" s="34" t="s">
        <v>121</v>
      </c>
      <c r="D93" s="34" t="s">
        <v>13</v>
      </c>
      <c r="E93" s="34" t="s">
        <v>84</v>
      </c>
      <c r="F93" s="35" t="s">
        <v>122</v>
      </c>
      <c r="G93" s="32">
        <v>1971</v>
      </c>
      <c r="H93" s="31" t="s">
        <v>43</v>
      </c>
      <c r="I93" s="33" t="s">
        <v>415</v>
      </c>
      <c r="J93" s="33">
        <v>280</v>
      </c>
    </row>
    <row r="94" spans="1:10" hidden="1" x14ac:dyDescent="0.3">
      <c r="A94" s="37"/>
      <c r="B94" s="34" t="s">
        <v>345</v>
      </c>
      <c r="C94" s="34" t="s">
        <v>346</v>
      </c>
      <c r="D94" s="34" t="s">
        <v>309</v>
      </c>
      <c r="E94" s="34" t="s">
        <v>141</v>
      </c>
      <c r="F94" s="35" t="s">
        <v>347</v>
      </c>
      <c r="G94" s="32">
        <v>1996</v>
      </c>
      <c r="H94" s="31" t="s">
        <v>43</v>
      </c>
      <c r="I94" s="33" t="s">
        <v>411</v>
      </c>
      <c r="J94" s="33">
        <v>125</v>
      </c>
    </row>
    <row r="95" spans="1:10" hidden="1" x14ac:dyDescent="0.3">
      <c r="A95" s="37"/>
      <c r="B95" s="8" t="s">
        <v>381</v>
      </c>
      <c r="C95" s="8" t="s">
        <v>281</v>
      </c>
      <c r="D95" s="8" t="s">
        <v>384</v>
      </c>
      <c r="E95" s="8" t="s">
        <v>140</v>
      </c>
      <c r="F95" s="22" t="s">
        <v>385</v>
      </c>
      <c r="G95" s="23">
        <v>1971</v>
      </c>
      <c r="H95" s="22" t="s">
        <v>43</v>
      </c>
      <c r="I95" s="14"/>
      <c r="J95" s="14"/>
    </row>
    <row r="96" spans="1:10" hidden="1" x14ac:dyDescent="0.3">
      <c r="A96" s="37"/>
      <c r="B96" s="8" t="s">
        <v>336</v>
      </c>
      <c r="C96" s="8" t="s">
        <v>422</v>
      </c>
      <c r="D96" s="8" t="s">
        <v>309</v>
      </c>
      <c r="E96" s="8" t="s">
        <v>141</v>
      </c>
      <c r="F96" s="22" t="s">
        <v>349</v>
      </c>
      <c r="G96" s="23">
        <v>1958</v>
      </c>
      <c r="H96" s="22" t="s">
        <v>43</v>
      </c>
      <c r="I96" s="14"/>
      <c r="J96" s="14"/>
    </row>
    <row r="97" spans="1:10" hidden="1" x14ac:dyDescent="0.3">
      <c r="A97" s="36">
        <v>2014</v>
      </c>
      <c r="B97" s="8" t="s">
        <v>311</v>
      </c>
      <c r="C97" s="8" t="s">
        <v>51</v>
      </c>
      <c r="D97" s="8" t="s">
        <v>305</v>
      </c>
      <c r="E97" s="8" t="s">
        <v>140</v>
      </c>
      <c r="F97" s="22" t="s">
        <v>312</v>
      </c>
      <c r="G97" s="23">
        <v>1961</v>
      </c>
      <c r="H97" s="22" t="s">
        <v>43</v>
      </c>
      <c r="I97" s="14"/>
      <c r="J97" s="14"/>
    </row>
    <row r="98" spans="1:10" hidden="1" x14ac:dyDescent="0.3">
      <c r="A98" s="37"/>
      <c r="B98" s="8" t="s">
        <v>341</v>
      </c>
      <c r="C98" s="8" t="s">
        <v>350</v>
      </c>
      <c r="D98" s="8" t="s">
        <v>343</v>
      </c>
      <c r="E98" s="8" t="s">
        <v>141</v>
      </c>
      <c r="F98" s="22" t="s">
        <v>351</v>
      </c>
      <c r="G98" s="23">
        <v>1994</v>
      </c>
      <c r="H98" s="22" t="s">
        <v>43</v>
      </c>
      <c r="I98" s="14"/>
      <c r="J98" s="14"/>
    </row>
    <row r="99" spans="1:10" hidden="1" x14ac:dyDescent="0.3">
      <c r="A99" s="36">
        <v>2014</v>
      </c>
      <c r="B99" s="34" t="s">
        <v>399</v>
      </c>
      <c r="C99" s="34" t="s">
        <v>400</v>
      </c>
      <c r="D99" s="34" t="s">
        <v>13</v>
      </c>
      <c r="E99" s="34" t="s">
        <v>84</v>
      </c>
      <c r="F99" s="35" t="s">
        <v>401</v>
      </c>
      <c r="G99" s="32">
        <v>1988</v>
      </c>
      <c r="H99" s="31" t="s">
        <v>43</v>
      </c>
      <c r="I99" s="33" t="s">
        <v>410</v>
      </c>
      <c r="J99" s="33">
        <v>250</v>
      </c>
    </row>
    <row r="100" spans="1:10" hidden="1" x14ac:dyDescent="0.3">
      <c r="A100" s="37"/>
      <c r="B100" s="34" t="s">
        <v>402</v>
      </c>
      <c r="C100" s="34" t="s">
        <v>403</v>
      </c>
      <c r="D100" s="34" t="s">
        <v>95</v>
      </c>
      <c r="E100" s="34" t="s">
        <v>84</v>
      </c>
      <c r="F100" s="35" t="s">
        <v>404</v>
      </c>
      <c r="G100" s="32">
        <v>1990</v>
      </c>
      <c r="H100" s="31" t="s">
        <v>43</v>
      </c>
      <c r="I100" s="33" t="s">
        <v>418</v>
      </c>
      <c r="J100" s="33">
        <v>290</v>
      </c>
    </row>
    <row r="101" spans="1:10" hidden="1" x14ac:dyDescent="0.3">
      <c r="A101" s="37"/>
      <c r="B101" s="8" t="s">
        <v>424</v>
      </c>
      <c r="C101" s="8" t="s">
        <v>58</v>
      </c>
      <c r="D101" s="8" t="s">
        <v>339</v>
      </c>
      <c r="E101" s="8" t="s">
        <v>141</v>
      </c>
      <c r="F101" s="22" t="s">
        <v>425</v>
      </c>
      <c r="G101" s="23">
        <v>1987</v>
      </c>
      <c r="H101" s="22" t="s">
        <v>43</v>
      </c>
      <c r="I101" s="23" t="s">
        <v>416</v>
      </c>
      <c r="J101" s="23">
        <v>250</v>
      </c>
    </row>
    <row r="102" spans="1:10" hidden="1" x14ac:dyDescent="0.3">
      <c r="A102" s="37"/>
      <c r="B102" s="8" t="s">
        <v>426</v>
      </c>
      <c r="C102" s="8" t="s">
        <v>427</v>
      </c>
      <c r="D102" s="8" t="s">
        <v>343</v>
      </c>
      <c r="E102" s="8" t="s">
        <v>141</v>
      </c>
      <c r="F102" s="22" t="s">
        <v>428</v>
      </c>
      <c r="G102" s="23">
        <v>1964</v>
      </c>
      <c r="H102" s="22" t="s">
        <v>43</v>
      </c>
      <c r="I102" s="23" t="s">
        <v>411</v>
      </c>
      <c r="J102" s="23">
        <v>250</v>
      </c>
    </row>
    <row r="103" spans="1:10" hidden="1" x14ac:dyDescent="0.3">
      <c r="A103" s="36">
        <v>2014</v>
      </c>
      <c r="B103" s="27" t="s">
        <v>450</v>
      </c>
      <c r="C103" s="27" t="s">
        <v>25</v>
      </c>
      <c r="D103" s="27" t="s">
        <v>23</v>
      </c>
      <c r="E103" s="27" t="s">
        <v>84</v>
      </c>
      <c r="F103" s="28" t="s">
        <v>451</v>
      </c>
      <c r="G103" s="29">
        <v>1972</v>
      </c>
      <c r="H103" s="28" t="s">
        <v>43</v>
      </c>
      <c r="I103" s="29"/>
      <c r="J103" s="29"/>
    </row>
    <row r="104" spans="1:10" hidden="1" x14ac:dyDescent="0.3">
      <c r="A104" s="36">
        <v>2014</v>
      </c>
      <c r="B104" s="27" t="s">
        <v>448</v>
      </c>
      <c r="C104" s="27" t="s">
        <v>90</v>
      </c>
      <c r="D104" s="27" t="s">
        <v>258</v>
      </c>
      <c r="E104" s="27" t="s">
        <v>84</v>
      </c>
      <c r="F104" s="28" t="s">
        <v>452</v>
      </c>
      <c r="G104" s="29">
        <v>1988</v>
      </c>
      <c r="H104" s="28" t="s">
        <v>43</v>
      </c>
      <c r="I104" s="29"/>
      <c r="J104" s="29"/>
    </row>
    <row r="105" spans="1:10" hidden="1" x14ac:dyDescent="0.3">
      <c r="A105" s="36">
        <v>2014</v>
      </c>
      <c r="B105" s="27" t="s">
        <v>453</v>
      </c>
      <c r="C105" s="27" t="s">
        <v>454</v>
      </c>
      <c r="D105" s="27" t="s">
        <v>23</v>
      </c>
      <c r="E105" s="27" t="s">
        <v>84</v>
      </c>
      <c r="F105" s="28" t="s">
        <v>455</v>
      </c>
      <c r="G105" s="29">
        <v>1990</v>
      </c>
      <c r="H105" s="28" t="s">
        <v>43</v>
      </c>
      <c r="I105" s="29"/>
      <c r="J105" s="29"/>
    </row>
    <row r="106" spans="1:10" hidden="1" x14ac:dyDescent="0.3">
      <c r="A106" s="36">
        <v>2014</v>
      </c>
      <c r="B106" s="27" t="s">
        <v>429</v>
      </c>
      <c r="C106" s="27" t="s">
        <v>90</v>
      </c>
      <c r="D106" s="27" t="s">
        <v>23</v>
      </c>
      <c r="E106" s="27" t="s">
        <v>84</v>
      </c>
      <c r="F106" s="28" t="s">
        <v>430</v>
      </c>
      <c r="G106" s="29">
        <v>1977</v>
      </c>
      <c r="H106" s="28" t="s">
        <v>43</v>
      </c>
      <c r="I106" s="29"/>
      <c r="J106" s="29"/>
    </row>
    <row r="107" spans="1:10" hidden="1" x14ac:dyDescent="0.3">
      <c r="A107" s="36">
        <v>2014</v>
      </c>
      <c r="B107" s="27" t="s">
        <v>456</v>
      </c>
      <c r="C107" s="27" t="s">
        <v>457</v>
      </c>
      <c r="D107" s="27" t="s">
        <v>95</v>
      </c>
      <c r="E107" s="27" t="s">
        <v>84</v>
      </c>
      <c r="F107" s="28" t="s">
        <v>451</v>
      </c>
      <c r="G107" s="29">
        <v>1982</v>
      </c>
      <c r="H107" s="28" t="s">
        <v>43</v>
      </c>
      <c r="I107" s="29"/>
      <c r="J107" s="29"/>
    </row>
    <row r="108" spans="1:10" hidden="1" x14ac:dyDescent="0.3">
      <c r="A108" s="36">
        <v>2014</v>
      </c>
      <c r="B108" s="27" t="s">
        <v>431</v>
      </c>
      <c r="C108" s="27" t="s">
        <v>28</v>
      </c>
      <c r="D108" s="27" t="s">
        <v>23</v>
      </c>
      <c r="E108" s="27" t="s">
        <v>84</v>
      </c>
      <c r="F108" s="28" t="s">
        <v>432</v>
      </c>
      <c r="G108" s="29">
        <v>1977</v>
      </c>
      <c r="H108" s="28" t="s">
        <v>43</v>
      </c>
      <c r="I108" s="29"/>
      <c r="J108" s="29"/>
    </row>
    <row r="109" spans="1:10" hidden="1" x14ac:dyDescent="0.3">
      <c r="A109" s="36">
        <v>2014</v>
      </c>
      <c r="B109" s="24" t="s">
        <v>26</v>
      </c>
      <c r="C109" s="24" t="s">
        <v>58</v>
      </c>
      <c r="D109" s="24" t="s">
        <v>20</v>
      </c>
      <c r="E109" s="24" t="s">
        <v>84</v>
      </c>
      <c r="F109" s="7" t="s">
        <v>111</v>
      </c>
      <c r="G109" s="25">
        <v>2000</v>
      </c>
      <c r="H109" s="7" t="s">
        <v>43</v>
      </c>
      <c r="I109" s="25" t="s">
        <v>410</v>
      </c>
      <c r="J109" s="25">
        <v>125</v>
      </c>
    </row>
    <row r="110" spans="1:10" hidden="1" x14ac:dyDescent="0.3">
      <c r="A110" s="36">
        <v>2014</v>
      </c>
      <c r="B110" s="24" t="s">
        <v>126</v>
      </c>
      <c r="C110" s="24" t="s">
        <v>39</v>
      </c>
      <c r="D110" s="24" t="s">
        <v>23</v>
      </c>
      <c r="E110" s="24" t="s">
        <v>84</v>
      </c>
      <c r="F110" s="7" t="s">
        <v>210</v>
      </c>
      <c r="G110" s="25">
        <v>1967</v>
      </c>
      <c r="H110" s="7" t="s">
        <v>43</v>
      </c>
      <c r="I110" s="25" t="s">
        <v>411</v>
      </c>
      <c r="J110" s="25">
        <v>300</v>
      </c>
    </row>
    <row r="111" spans="1:10" hidden="1" x14ac:dyDescent="0.3">
      <c r="A111" s="36">
        <v>2014</v>
      </c>
      <c r="B111" s="24" t="s">
        <v>94</v>
      </c>
      <c r="C111" s="24" t="s">
        <v>50</v>
      </c>
      <c r="D111" s="24" t="s">
        <v>95</v>
      </c>
      <c r="E111" s="24" t="s">
        <v>84</v>
      </c>
      <c r="F111" s="7" t="s">
        <v>96</v>
      </c>
      <c r="G111" s="25">
        <v>1959</v>
      </c>
      <c r="H111" s="7" t="s">
        <v>43</v>
      </c>
      <c r="I111" s="25" t="s">
        <v>413</v>
      </c>
      <c r="J111" s="25">
        <v>300</v>
      </c>
    </row>
    <row r="112" spans="1:10" hidden="1" x14ac:dyDescent="0.3">
      <c r="A112" s="36">
        <v>2014</v>
      </c>
      <c r="B112" s="24" t="s">
        <v>216</v>
      </c>
      <c r="C112" s="24" t="s">
        <v>211</v>
      </c>
      <c r="D112" s="24" t="s">
        <v>13</v>
      </c>
      <c r="E112" s="24" t="s">
        <v>84</v>
      </c>
      <c r="F112" s="7" t="s">
        <v>217</v>
      </c>
      <c r="G112" s="25">
        <v>1980</v>
      </c>
      <c r="H112" s="7" t="s">
        <v>43</v>
      </c>
      <c r="I112" s="25" t="s">
        <v>413</v>
      </c>
      <c r="J112" s="25">
        <v>125</v>
      </c>
    </row>
    <row r="113" spans="1:10" hidden="1" x14ac:dyDescent="0.3">
      <c r="A113" s="36">
        <v>2014</v>
      </c>
      <c r="B113" s="24" t="s">
        <v>331</v>
      </c>
      <c r="C113" s="24" t="s">
        <v>326</v>
      </c>
      <c r="D113" s="24" t="s">
        <v>14</v>
      </c>
      <c r="E113" s="24" t="s">
        <v>84</v>
      </c>
      <c r="F113" s="7" t="s">
        <v>327</v>
      </c>
      <c r="G113" s="25">
        <v>1998</v>
      </c>
      <c r="H113" s="7" t="s">
        <v>43</v>
      </c>
      <c r="I113" s="25" t="s">
        <v>411</v>
      </c>
      <c r="J113" s="25">
        <v>125</v>
      </c>
    </row>
    <row r="114" spans="1:10" hidden="1" x14ac:dyDescent="0.3">
      <c r="A114" s="36">
        <v>2014</v>
      </c>
      <c r="B114" s="27" t="s">
        <v>34</v>
      </c>
      <c r="C114" s="27" t="s">
        <v>479</v>
      </c>
      <c r="D114" s="27" t="s">
        <v>23</v>
      </c>
      <c r="E114" s="27" t="s">
        <v>84</v>
      </c>
      <c r="F114" s="28" t="s">
        <v>480</v>
      </c>
      <c r="G114" s="29">
        <v>1990</v>
      </c>
      <c r="H114" s="28" t="s">
        <v>43</v>
      </c>
      <c r="I114" s="25"/>
      <c r="J114" s="25"/>
    </row>
    <row r="115" spans="1:10" hidden="1" x14ac:dyDescent="0.3">
      <c r="A115" s="36">
        <v>2014</v>
      </c>
      <c r="B115" s="27" t="s">
        <v>481</v>
      </c>
      <c r="C115" s="27" t="s">
        <v>482</v>
      </c>
      <c r="D115" s="27" t="s">
        <v>144</v>
      </c>
      <c r="E115" s="27" t="s">
        <v>138</v>
      </c>
      <c r="F115" s="28" t="s">
        <v>483</v>
      </c>
      <c r="G115" s="29">
        <v>1985</v>
      </c>
      <c r="H115" s="28" t="s">
        <v>43</v>
      </c>
      <c r="I115" s="25"/>
      <c r="J115" s="25"/>
    </row>
    <row r="116" spans="1:10" hidden="1" x14ac:dyDescent="0.3">
      <c r="A116" s="36">
        <v>2014</v>
      </c>
      <c r="B116" s="27" t="s">
        <v>373</v>
      </c>
      <c r="C116" s="27" t="s">
        <v>228</v>
      </c>
      <c r="D116" s="27" t="s">
        <v>375</v>
      </c>
      <c r="E116" s="27" t="s">
        <v>84</v>
      </c>
      <c r="F116" s="28" t="s">
        <v>492</v>
      </c>
      <c r="G116" s="29">
        <v>1964</v>
      </c>
      <c r="H116" s="28" t="s">
        <v>43</v>
      </c>
      <c r="I116" s="25"/>
      <c r="J116" s="25"/>
    </row>
    <row r="117" spans="1:10" hidden="1" x14ac:dyDescent="0.3">
      <c r="A117" s="36">
        <v>2014</v>
      </c>
      <c r="B117" s="27" t="s">
        <v>493</v>
      </c>
      <c r="C117" s="27" t="s">
        <v>143</v>
      </c>
      <c r="D117" s="27" t="s">
        <v>13</v>
      </c>
      <c r="E117" s="27" t="s">
        <v>84</v>
      </c>
      <c r="F117" s="28" t="s">
        <v>494</v>
      </c>
      <c r="G117" s="29">
        <v>1968</v>
      </c>
      <c r="H117" s="28" t="s">
        <v>43</v>
      </c>
      <c r="I117" s="25"/>
      <c r="J117" s="25"/>
    </row>
    <row r="118" spans="1:10" hidden="1" x14ac:dyDescent="0.3">
      <c r="A118" s="36">
        <v>2014</v>
      </c>
      <c r="B118" s="27" t="s">
        <v>496</v>
      </c>
      <c r="C118" s="27" t="s">
        <v>77</v>
      </c>
      <c r="D118" s="27" t="s">
        <v>305</v>
      </c>
      <c r="E118" s="27" t="s">
        <v>140</v>
      </c>
      <c r="F118" s="28" t="s">
        <v>497</v>
      </c>
      <c r="G118" s="29">
        <v>1999</v>
      </c>
      <c r="H118" s="28" t="s">
        <v>43</v>
      </c>
      <c r="I118" s="25"/>
      <c r="J118" s="25"/>
    </row>
    <row r="119" spans="1:10" hidden="1" x14ac:dyDescent="0.3">
      <c r="A119" s="36">
        <v>2014</v>
      </c>
      <c r="B119" s="27" t="s">
        <v>484</v>
      </c>
      <c r="C119" s="27" t="s">
        <v>400</v>
      </c>
      <c r="D119" s="27" t="s">
        <v>23</v>
      </c>
      <c r="E119" s="27" t="s">
        <v>84</v>
      </c>
      <c r="F119" s="28" t="s">
        <v>458</v>
      </c>
      <c r="G119" s="29">
        <v>1994</v>
      </c>
      <c r="H119" s="28" t="s">
        <v>43</v>
      </c>
      <c r="I119" s="25"/>
      <c r="J119" s="25"/>
    </row>
    <row r="120" spans="1:10" hidden="1" x14ac:dyDescent="0.3">
      <c r="A120" s="36"/>
      <c r="B120" s="27" t="s">
        <v>500</v>
      </c>
      <c r="C120" s="27" t="s">
        <v>32</v>
      </c>
      <c r="D120" s="27" t="s">
        <v>13</v>
      </c>
      <c r="E120" s="27" t="s">
        <v>84</v>
      </c>
      <c r="F120" s="28" t="s">
        <v>501</v>
      </c>
      <c r="G120" s="29">
        <v>1970</v>
      </c>
      <c r="H120" s="28" t="s">
        <v>43</v>
      </c>
      <c r="I120" s="25"/>
      <c r="J120" s="25"/>
    </row>
    <row r="121" spans="1:10" hidden="1" x14ac:dyDescent="0.3">
      <c r="A121" s="36"/>
      <c r="B121" s="27" t="s">
        <v>504</v>
      </c>
      <c r="C121" s="27" t="s">
        <v>112</v>
      </c>
      <c r="D121" s="27" t="s">
        <v>309</v>
      </c>
      <c r="E121" s="27" t="s">
        <v>141</v>
      </c>
      <c r="F121" s="28" t="s">
        <v>505</v>
      </c>
      <c r="G121" s="29"/>
      <c r="H121" s="28" t="s">
        <v>43</v>
      </c>
      <c r="I121" s="25"/>
      <c r="J121" s="25"/>
    </row>
    <row r="122" spans="1:10" hidden="1" x14ac:dyDescent="0.3">
      <c r="A122" s="36"/>
      <c r="B122" s="27" t="s">
        <v>336</v>
      </c>
      <c r="C122" s="27" t="s">
        <v>506</v>
      </c>
      <c r="D122" s="27" t="s">
        <v>309</v>
      </c>
      <c r="E122" s="27" t="s">
        <v>141</v>
      </c>
      <c r="F122" s="28" t="s">
        <v>507</v>
      </c>
      <c r="G122" s="29"/>
      <c r="H122" s="28" t="s">
        <v>43</v>
      </c>
      <c r="I122" s="25"/>
      <c r="J122" s="25"/>
    </row>
    <row r="123" spans="1:10" hidden="1" x14ac:dyDescent="0.3">
      <c r="A123" s="37"/>
      <c r="B123" s="4"/>
      <c r="C123" s="4"/>
      <c r="D123" s="4"/>
      <c r="E123" s="4"/>
      <c r="F123" s="15"/>
      <c r="G123" s="4"/>
      <c r="H123" s="15"/>
      <c r="I123" s="17"/>
      <c r="J123" s="17"/>
    </row>
    <row r="124" spans="1:10" hidden="1" x14ac:dyDescent="0.3">
      <c r="A124" s="37"/>
      <c r="B124" s="34" t="s">
        <v>16</v>
      </c>
      <c r="C124" s="34" t="s">
        <v>51</v>
      </c>
      <c r="D124" s="34" t="s">
        <v>13</v>
      </c>
      <c r="E124" s="34" t="s">
        <v>84</v>
      </c>
      <c r="F124" s="35" t="s">
        <v>184</v>
      </c>
      <c r="G124" s="32">
        <v>1963</v>
      </c>
      <c r="H124" s="31" t="s">
        <v>109</v>
      </c>
      <c r="I124" s="33" t="s">
        <v>411</v>
      </c>
      <c r="J124" s="33">
        <v>300</v>
      </c>
    </row>
    <row r="125" spans="1:10" hidden="1" x14ac:dyDescent="0.3">
      <c r="A125" s="36">
        <v>2014</v>
      </c>
      <c r="B125" s="24" t="s">
        <v>131</v>
      </c>
      <c r="C125" s="24" t="s">
        <v>132</v>
      </c>
      <c r="D125" s="24" t="s">
        <v>13</v>
      </c>
      <c r="E125" s="24" t="s">
        <v>84</v>
      </c>
      <c r="F125" s="7" t="s">
        <v>133</v>
      </c>
      <c r="G125" s="25">
        <v>1965</v>
      </c>
      <c r="H125" s="7" t="s">
        <v>109</v>
      </c>
      <c r="I125" s="25" t="s">
        <v>410</v>
      </c>
      <c r="J125" s="25">
        <v>300</v>
      </c>
    </row>
    <row r="126" spans="1:10" hidden="1" x14ac:dyDescent="0.3">
      <c r="A126" s="36">
        <v>2014</v>
      </c>
      <c r="B126" s="24" t="s">
        <v>218</v>
      </c>
      <c r="C126" s="24" t="s">
        <v>219</v>
      </c>
      <c r="D126" s="24" t="s">
        <v>220</v>
      </c>
      <c r="E126" s="24" t="s">
        <v>84</v>
      </c>
      <c r="F126" s="7" t="s">
        <v>221</v>
      </c>
      <c r="G126" s="25">
        <v>1978</v>
      </c>
      <c r="H126" s="7" t="s">
        <v>109</v>
      </c>
      <c r="I126" s="25" t="s">
        <v>413</v>
      </c>
      <c r="J126" s="25">
        <v>280</v>
      </c>
    </row>
    <row r="127" spans="1:10" hidden="1" x14ac:dyDescent="0.3">
      <c r="A127" s="37"/>
      <c r="B127" s="34" t="s">
        <v>65</v>
      </c>
      <c r="C127" s="34" t="s">
        <v>39</v>
      </c>
      <c r="D127" s="34" t="s">
        <v>13</v>
      </c>
      <c r="E127" s="34" t="s">
        <v>84</v>
      </c>
      <c r="F127" s="35" t="s">
        <v>181</v>
      </c>
      <c r="G127" s="32">
        <v>1968</v>
      </c>
      <c r="H127" s="31" t="s">
        <v>109</v>
      </c>
      <c r="I127" s="33" t="s">
        <v>413</v>
      </c>
      <c r="J127" s="33">
        <v>125</v>
      </c>
    </row>
    <row r="128" spans="1:10" hidden="1" x14ac:dyDescent="0.3">
      <c r="A128" s="37"/>
      <c r="B128" s="34" t="s">
        <v>313</v>
      </c>
      <c r="C128" s="34" t="s">
        <v>314</v>
      </c>
      <c r="D128" s="34" t="s">
        <v>144</v>
      </c>
      <c r="E128" s="34" t="s">
        <v>138</v>
      </c>
      <c r="F128" s="35" t="s">
        <v>315</v>
      </c>
      <c r="G128" s="32">
        <v>1985</v>
      </c>
      <c r="H128" s="31" t="s">
        <v>109</v>
      </c>
      <c r="I128" s="33" t="s">
        <v>413</v>
      </c>
      <c r="J128" s="33">
        <v>280</v>
      </c>
    </row>
    <row r="129" spans="1:10" hidden="1" x14ac:dyDescent="0.3">
      <c r="A129" s="37"/>
      <c r="B129" s="34" t="s">
        <v>128</v>
      </c>
      <c r="C129" s="34" t="s">
        <v>129</v>
      </c>
      <c r="D129" s="34" t="s">
        <v>13</v>
      </c>
      <c r="E129" s="34" t="s">
        <v>84</v>
      </c>
      <c r="F129" s="35" t="s">
        <v>130</v>
      </c>
      <c r="G129" s="32">
        <v>1988</v>
      </c>
      <c r="H129" s="31" t="s">
        <v>109</v>
      </c>
      <c r="I129" s="33" t="s">
        <v>413</v>
      </c>
      <c r="J129" s="33">
        <v>280</v>
      </c>
    </row>
    <row r="130" spans="1:10" hidden="1" x14ac:dyDescent="0.3">
      <c r="A130" s="37"/>
      <c r="B130" s="34" t="s">
        <v>287</v>
      </c>
      <c r="C130" s="34" t="s">
        <v>316</v>
      </c>
      <c r="D130" s="34" t="s">
        <v>13</v>
      </c>
      <c r="E130" s="34" t="s">
        <v>84</v>
      </c>
      <c r="F130" s="35" t="s">
        <v>288</v>
      </c>
      <c r="G130" s="32">
        <v>1959</v>
      </c>
      <c r="H130" s="31" t="s">
        <v>109</v>
      </c>
      <c r="I130" s="33" t="s">
        <v>415</v>
      </c>
      <c r="J130" s="33">
        <v>280</v>
      </c>
    </row>
    <row r="131" spans="1:10" hidden="1" x14ac:dyDescent="0.3">
      <c r="A131" s="37"/>
      <c r="B131" s="34" t="s">
        <v>313</v>
      </c>
      <c r="C131" s="34" t="s">
        <v>324</v>
      </c>
      <c r="D131" s="34" t="s">
        <v>144</v>
      </c>
      <c r="E131" s="34" t="s">
        <v>138</v>
      </c>
      <c r="F131" s="35" t="s">
        <v>390</v>
      </c>
      <c r="G131" s="32">
        <v>1985</v>
      </c>
      <c r="H131" s="31" t="s">
        <v>109</v>
      </c>
      <c r="I131" s="33" t="s">
        <v>413</v>
      </c>
      <c r="J131" s="33">
        <v>250</v>
      </c>
    </row>
    <row r="132" spans="1:10" hidden="1" x14ac:dyDescent="0.3">
      <c r="A132" s="37"/>
      <c r="B132" s="8" t="s">
        <v>352</v>
      </c>
      <c r="C132" s="8" t="s">
        <v>77</v>
      </c>
      <c r="D132" s="8" t="s">
        <v>353</v>
      </c>
      <c r="E132" s="8" t="s">
        <v>141</v>
      </c>
      <c r="F132" s="22" t="s">
        <v>354</v>
      </c>
      <c r="G132" s="23">
        <v>1959</v>
      </c>
      <c r="H132" s="22" t="s">
        <v>109</v>
      </c>
      <c r="I132" s="14"/>
      <c r="J132" s="14"/>
    </row>
    <row r="133" spans="1:10" hidden="1" x14ac:dyDescent="0.3">
      <c r="A133" s="37"/>
      <c r="B133" s="8" t="s">
        <v>126</v>
      </c>
      <c r="C133" s="8" t="s">
        <v>391</v>
      </c>
      <c r="D133" s="8" t="s">
        <v>392</v>
      </c>
      <c r="E133" s="8" t="s">
        <v>138</v>
      </c>
      <c r="F133" s="22" t="s">
        <v>393</v>
      </c>
      <c r="G133" s="23">
        <v>1972</v>
      </c>
      <c r="H133" s="22" t="s">
        <v>109</v>
      </c>
      <c r="I133" s="14"/>
      <c r="J133" s="14"/>
    </row>
    <row r="134" spans="1:10" hidden="1" x14ac:dyDescent="0.3">
      <c r="A134" s="36">
        <v>2014</v>
      </c>
      <c r="B134" s="24" t="s">
        <v>150</v>
      </c>
      <c r="C134" s="24" t="s">
        <v>77</v>
      </c>
      <c r="D134" s="24" t="s">
        <v>144</v>
      </c>
      <c r="E134" s="24" t="s">
        <v>138</v>
      </c>
      <c r="F134" s="7" t="s">
        <v>151</v>
      </c>
      <c r="G134" s="25">
        <v>1972</v>
      </c>
      <c r="H134" s="7" t="s">
        <v>109</v>
      </c>
      <c r="I134" s="25" t="s">
        <v>411</v>
      </c>
      <c r="J134" s="25">
        <v>300</v>
      </c>
    </row>
    <row r="135" spans="1:10" hidden="1" x14ac:dyDescent="0.3">
      <c r="A135" s="37"/>
      <c r="B135" s="34" t="s">
        <v>254</v>
      </c>
      <c r="C135" s="34" t="s">
        <v>207</v>
      </c>
      <c r="D135" s="34" t="s">
        <v>23</v>
      </c>
      <c r="E135" s="34" t="s">
        <v>84</v>
      </c>
      <c r="F135" s="35" t="s">
        <v>255</v>
      </c>
      <c r="G135" s="32">
        <v>1997</v>
      </c>
      <c r="H135" s="31" t="s">
        <v>109</v>
      </c>
      <c r="I135" s="33" t="s">
        <v>410</v>
      </c>
      <c r="J135" s="33">
        <v>125</v>
      </c>
    </row>
    <row r="136" spans="1:10" hidden="1" x14ac:dyDescent="0.3">
      <c r="A136" s="37"/>
      <c r="B136" s="34" t="s">
        <v>254</v>
      </c>
      <c r="C136" s="34" t="s">
        <v>149</v>
      </c>
      <c r="D136" s="34" t="s">
        <v>23</v>
      </c>
      <c r="E136" s="34" t="s">
        <v>84</v>
      </c>
      <c r="F136" s="35" t="s">
        <v>256</v>
      </c>
      <c r="G136" s="32">
        <v>1961</v>
      </c>
      <c r="H136" s="31" t="s">
        <v>109</v>
      </c>
      <c r="I136" s="33" t="s">
        <v>413</v>
      </c>
      <c r="J136" s="33"/>
    </row>
    <row r="137" spans="1:10" hidden="1" x14ac:dyDescent="0.3">
      <c r="A137" s="36">
        <v>2014</v>
      </c>
      <c r="B137" s="8" t="s">
        <v>429</v>
      </c>
      <c r="C137" s="8" t="s">
        <v>90</v>
      </c>
      <c r="D137" s="8" t="s">
        <v>23</v>
      </c>
      <c r="E137" s="8" t="s">
        <v>84</v>
      </c>
      <c r="F137" s="22" t="s">
        <v>430</v>
      </c>
      <c r="G137" s="23">
        <v>1977</v>
      </c>
      <c r="H137" s="22" t="s">
        <v>109</v>
      </c>
      <c r="I137" s="23" t="s">
        <v>413</v>
      </c>
      <c r="J137" s="23">
        <v>300</v>
      </c>
    </row>
    <row r="138" spans="1:10" hidden="1" x14ac:dyDescent="0.3">
      <c r="A138" s="37"/>
      <c r="B138" s="8" t="s">
        <v>433</v>
      </c>
      <c r="C138" s="8" t="s">
        <v>279</v>
      </c>
      <c r="D138" s="8" t="s">
        <v>343</v>
      </c>
      <c r="E138" s="8" t="s">
        <v>141</v>
      </c>
      <c r="F138" s="22" t="s">
        <v>434</v>
      </c>
      <c r="G138" s="23">
        <v>1994</v>
      </c>
      <c r="H138" s="22" t="s">
        <v>109</v>
      </c>
      <c r="I138" s="23" t="s">
        <v>413</v>
      </c>
      <c r="J138" s="23">
        <v>250</v>
      </c>
    </row>
    <row r="139" spans="1:10" hidden="1" x14ac:dyDescent="0.3">
      <c r="A139" s="37"/>
      <c r="B139" s="8" t="s">
        <v>435</v>
      </c>
      <c r="C139" s="8" t="s">
        <v>302</v>
      </c>
      <c r="D139" s="8" t="s">
        <v>343</v>
      </c>
      <c r="E139" s="8" t="s">
        <v>141</v>
      </c>
      <c r="F139" s="22" t="s">
        <v>436</v>
      </c>
      <c r="G139" s="23">
        <v>1963</v>
      </c>
      <c r="H139" s="22" t="s">
        <v>109</v>
      </c>
      <c r="I139" s="23" t="s">
        <v>413</v>
      </c>
      <c r="J139" s="23">
        <v>250</v>
      </c>
    </row>
    <row r="140" spans="1:10" hidden="1" x14ac:dyDescent="0.3">
      <c r="A140" s="36">
        <v>2014</v>
      </c>
      <c r="B140" s="8" t="s">
        <v>431</v>
      </c>
      <c r="C140" s="8" t="s">
        <v>28</v>
      </c>
      <c r="D140" s="8" t="s">
        <v>23</v>
      </c>
      <c r="E140" s="8" t="s">
        <v>84</v>
      </c>
      <c r="F140" s="22" t="s">
        <v>432</v>
      </c>
      <c r="G140" s="23">
        <v>1977</v>
      </c>
      <c r="H140" s="22" t="s">
        <v>109</v>
      </c>
      <c r="I140" s="23" t="s">
        <v>413</v>
      </c>
      <c r="J140" s="23">
        <v>280</v>
      </c>
    </row>
    <row r="141" spans="1:10" hidden="1" x14ac:dyDescent="0.3">
      <c r="A141" s="37"/>
      <c r="B141" s="8" t="s">
        <v>437</v>
      </c>
      <c r="C141" s="8" t="s">
        <v>219</v>
      </c>
      <c r="D141" s="8" t="s">
        <v>343</v>
      </c>
      <c r="E141" s="8" t="s">
        <v>141</v>
      </c>
      <c r="F141" s="22" t="s">
        <v>438</v>
      </c>
      <c r="G141" s="23">
        <v>1973</v>
      </c>
      <c r="H141" s="22" t="s">
        <v>109</v>
      </c>
      <c r="I141" s="23" t="s">
        <v>413</v>
      </c>
      <c r="J141" s="23">
        <v>250</v>
      </c>
    </row>
    <row r="142" spans="1:10" hidden="1" x14ac:dyDescent="0.3">
      <c r="A142" s="36">
        <v>2014</v>
      </c>
      <c r="B142" s="27" t="s">
        <v>459</v>
      </c>
      <c r="C142" s="27" t="s">
        <v>460</v>
      </c>
      <c r="D142" s="27" t="s">
        <v>13</v>
      </c>
      <c r="E142" s="27" t="s">
        <v>84</v>
      </c>
      <c r="F142" s="28" t="s">
        <v>461</v>
      </c>
      <c r="G142" s="29">
        <v>1965</v>
      </c>
      <c r="H142" s="28" t="s">
        <v>109</v>
      </c>
      <c r="I142" s="29"/>
      <c r="J142" s="29"/>
    </row>
    <row r="143" spans="1:10" hidden="1" x14ac:dyDescent="0.3">
      <c r="A143" s="36">
        <v>2014</v>
      </c>
      <c r="B143" s="27" t="s">
        <v>462</v>
      </c>
      <c r="C143" s="27" t="s">
        <v>485</v>
      </c>
      <c r="D143" s="27" t="s">
        <v>14</v>
      </c>
      <c r="E143" s="27" t="s">
        <v>84</v>
      </c>
      <c r="F143" s="28" t="s">
        <v>464</v>
      </c>
      <c r="G143" s="29">
        <v>1989</v>
      </c>
      <c r="H143" s="28" t="s">
        <v>109</v>
      </c>
      <c r="I143" s="29"/>
      <c r="J143" s="29"/>
    </row>
    <row r="144" spans="1:10" hidden="1" x14ac:dyDescent="0.3">
      <c r="A144" s="36">
        <v>2014</v>
      </c>
      <c r="B144" s="27" t="s">
        <v>465</v>
      </c>
      <c r="C144" s="27" t="s">
        <v>50</v>
      </c>
      <c r="D144" s="27" t="s">
        <v>13</v>
      </c>
      <c r="E144" s="27" t="s">
        <v>84</v>
      </c>
      <c r="F144" s="28" t="s">
        <v>466</v>
      </c>
      <c r="G144" s="29">
        <v>1963</v>
      </c>
      <c r="H144" s="28" t="s">
        <v>109</v>
      </c>
      <c r="I144" s="29"/>
      <c r="J144" s="29"/>
    </row>
    <row r="145" spans="1:10" hidden="1" x14ac:dyDescent="0.3">
      <c r="A145" s="36">
        <v>2014</v>
      </c>
      <c r="B145" s="27" t="s">
        <v>470</v>
      </c>
      <c r="C145" s="27" t="s">
        <v>471</v>
      </c>
      <c r="D145" s="27" t="s">
        <v>144</v>
      </c>
      <c r="E145" s="27" t="s">
        <v>138</v>
      </c>
      <c r="F145" s="28" t="s">
        <v>472</v>
      </c>
      <c r="G145" s="29">
        <v>1976</v>
      </c>
      <c r="H145" s="28" t="s">
        <v>109</v>
      </c>
      <c r="I145" s="29"/>
      <c r="J145" s="29"/>
    </row>
    <row r="146" spans="1:10" hidden="1" x14ac:dyDescent="0.3">
      <c r="A146" s="36">
        <v>2014</v>
      </c>
      <c r="B146" s="24" t="s">
        <v>59</v>
      </c>
      <c r="C146" s="24" t="s">
        <v>112</v>
      </c>
      <c r="D146" s="24" t="s">
        <v>13</v>
      </c>
      <c r="E146" s="24" t="s">
        <v>84</v>
      </c>
      <c r="F146" s="7" t="s">
        <v>113</v>
      </c>
      <c r="G146" s="25">
        <v>1997</v>
      </c>
      <c r="H146" s="7" t="s">
        <v>109</v>
      </c>
      <c r="I146" s="25" t="s">
        <v>413</v>
      </c>
      <c r="J146" s="25">
        <v>125</v>
      </c>
    </row>
    <row r="147" spans="1:10" hidden="1" x14ac:dyDescent="0.3">
      <c r="A147" s="36">
        <v>2014</v>
      </c>
      <c r="B147" s="24" t="s">
        <v>222</v>
      </c>
      <c r="C147" s="24" t="s">
        <v>223</v>
      </c>
      <c r="D147" s="24" t="s">
        <v>23</v>
      </c>
      <c r="E147" s="24" t="s">
        <v>84</v>
      </c>
      <c r="F147" s="7" t="s">
        <v>224</v>
      </c>
      <c r="G147" s="25">
        <v>1981</v>
      </c>
      <c r="H147" s="7" t="s">
        <v>109</v>
      </c>
      <c r="I147" s="25" t="s">
        <v>413</v>
      </c>
      <c r="J147" s="25">
        <v>250</v>
      </c>
    </row>
    <row r="148" spans="1:10" hidden="1" x14ac:dyDescent="0.3">
      <c r="A148" s="36">
        <v>2014</v>
      </c>
      <c r="B148" s="27" t="s">
        <v>370</v>
      </c>
      <c r="C148" s="27" t="s">
        <v>371</v>
      </c>
      <c r="D148" s="27" t="s">
        <v>258</v>
      </c>
      <c r="E148" s="27" t="s">
        <v>84</v>
      </c>
      <c r="F148" s="28" t="s">
        <v>372</v>
      </c>
      <c r="G148" s="29">
        <v>1975</v>
      </c>
      <c r="H148" s="28" t="s">
        <v>109</v>
      </c>
      <c r="I148" s="29"/>
      <c r="J148" s="29"/>
    </row>
    <row r="149" spans="1:10" hidden="1" x14ac:dyDescent="0.3">
      <c r="A149" s="36">
        <v>2014</v>
      </c>
      <c r="B149" s="24" t="s">
        <v>157</v>
      </c>
      <c r="C149" s="24" t="s">
        <v>28</v>
      </c>
      <c r="D149" s="24" t="s">
        <v>144</v>
      </c>
      <c r="E149" s="24" t="s">
        <v>138</v>
      </c>
      <c r="F149" s="7" t="s">
        <v>245</v>
      </c>
      <c r="G149" s="25">
        <v>1966</v>
      </c>
      <c r="H149" s="7" t="s">
        <v>109</v>
      </c>
      <c r="I149" s="25" t="s">
        <v>413</v>
      </c>
      <c r="J149" s="25">
        <v>250</v>
      </c>
    </row>
    <row r="150" spans="1:10" hidden="1" x14ac:dyDescent="0.3">
      <c r="A150" s="36">
        <v>2014</v>
      </c>
      <c r="B150" s="24" t="s">
        <v>59</v>
      </c>
      <c r="C150" s="24" t="s">
        <v>25</v>
      </c>
      <c r="D150" s="24" t="s">
        <v>13</v>
      </c>
      <c r="E150" s="24" t="s">
        <v>84</v>
      </c>
      <c r="F150" s="7" t="s">
        <v>159</v>
      </c>
      <c r="G150" s="25">
        <v>1960</v>
      </c>
      <c r="H150" s="7" t="s">
        <v>109</v>
      </c>
      <c r="I150" s="25" t="s">
        <v>411</v>
      </c>
      <c r="J150" s="25">
        <v>290</v>
      </c>
    </row>
    <row r="151" spans="1:10" hidden="1" x14ac:dyDescent="0.3">
      <c r="A151" s="36"/>
      <c r="B151" s="24" t="s">
        <v>92</v>
      </c>
      <c r="C151" s="24" t="s">
        <v>502</v>
      </c>
      <c r="D151" s="24" t="s">
        <v>258</v>
      </c>
      <c r="E151" s="24" t="s">
        <v>84</v>
      </c>
      <c r="F151" s="7" t="s">
        <v>503</v>
      </c>
      <c r="G151" s="25">
        <v>1958</v>
      </c>
      <c r="H151" s="7" t="s">
        <v>109</v>
      </c>
      <c r="I151" s="25"/>
      <c r="J151" s="25"/>
    </row>
    <row r="152" spans="1:10" hidden="1" x14ac:dyDescent="0.3">
      <c r="A152" s="37"/>
      <c r="B152" s="4"/>
      <c r="C152" s="4"/>
      <c r="D152" s="4"/>
      <c r="E152" s="4"/>
      <c r="F152" s="15"/>
      <c r="G152" s="4"/>
      <c r="H152" s="15"/>
      <c r="I152" s="17"/>
      <c r="J152" s="17"/>
    </row>
    <row r="153" spans="1:10" hidden="1" x14ac:dyDescent="0.3">
      <c r="A153" s="36">
        <v>2014</v>
      </c>
      <c r="B153" s="34" t="s">
        <v>225</v>
      </c>
      <c r="C153" s="34" t="s">
        <v>226</v>
      </c>
      <c r="D153" s="34" t="s">
        <v>13</v>
      </c>
      <c r="E153" s="34" t="s">
        <v>84</v>
      </c>
      <c r="F153" s="35" t="s">
        <v>230</v>
      </c>
      <c r="G153" s="32">
        <v>1997</v>
      </c>
      <c r="H153" s="31" t="s">
        <v>56</v>
      </c>
      <c r="I153" s="33" t="s">
        <v>413</v>
      </c>
      <c r="J153" s="33">
        <v>125</v>
      </c>
    </row>
    <row r="154" spans="1:10" hidden="1" x14ac:dyDescent="0.3">
      <c r="A154" s="36">
        <v>2014</v>
      </c>
      <c r="B154" s="24" t="s">
        <v>26</v>
      </c>
      <c r="C154" s="24" t="s">
        <v>114</v>
      </c>
      <c r="D154" s="24" t="s">
        <v>20</v>
      </c>
      <c r="E154" s="24" t="s">
        <v>84</v>
      </c>
      <c r="F154" s="7" t="s">
        <v>115</v>
      </c>
      <c r="G154" s="25">
        <v>2002</v>
      </c>
      <c r="H154" s="7" t="s">
        <v>56</v>
      </c>
      <c r="I154" s="25" t="s">
        <v>411</v>
      </c>
      <c r="J154" s="25">
        <v>50</v>
      </c>
    </row>
    <row r="155" spans="1:10" hidden="1" x14ac:dyDescent="0.3">
      <c r="A155" s="37"/>
      <c r="B155" s="34" t="s">
        <v>328</v>
      </c>
      <c r="C155" s="34" t="s">
        <v>329</v>
      </c>
      <c r="D155" s="34" t="s">
        <v>14</v>
      </c>
      <c r="E155" s="34" t="s">
        <v>84</v>
      </c>
      <c r="F155" s="35" t="s">
        <v>330</v>
      </c>
      <c r="G155" s="32">
        <v>1999</v>
      </c>
      <c r="H155" s="31" t="s">
        <v>56</v>
      </c>
      <c r="I155" s="33" t="s">
        <v>411</v>
      </c>
      <c r="J155" s="33">
        <v>80</v>
      </c>
    </row>
    <row r="156" spans="1:10" hidden="1" x14ac:dyDescent="0.3">
      <c r="A156" s="36">
        <v>2014</v>
      </c>
      <c r="B156" s="24" t="s">
        <v>41</v>
      </c>
      <c r="C156" s="24" t="s">
        <v>61</v>
      </c>
      <c r="D156" s="24" t="s">
        <v>23</v>
      </c>
      <c r="E156" s="24" t="s">
        <v>84</v>
      </c>
      <c r="F156" s="7" t="s">
        <v>158</v>
      </c>
      <c r="G156" s="25">
        <v>1960</v>
      </c>
      <c r="H156" s="7" t="s">
        <v>56</v>
      </c>
      <c r="I156" s="25" t="s">
        <v>413</v>
      </c>
      <c r="J156" s="25">
        <v>250</v>
      </c>
    </row>
    <row r="157" spans="1:10" hidden="1" x14ac:dyDescent="0.3">
      <c r="A157" s="37"/>
      <c r="B157" s="34" t="s">
        <v>60</v>
      </c>
      <c r="C157" s="34" t="s">
        <v>50</v>
      </c>
      <c r="D157" s="34" t="s">
        <v>13</v>
      </c>
      <c r="E157" s="34" t="s">
        <v>84</v>
      </c>
      <c r="F157" s="35" t="s">
        <v>62</v>
      </c>
      <c r="G157" s="32">
        <v>1961</v>
      </c>
      <c r="H157" s="31" t="s">
        <v>56</v>
      </c>
      <c r="I157" s="33" t="s">
        <v>413</v>
      </c>
      <c r="J157" s="33">
        <v>250</v>
      </c>
    </row>
    <row r="158" spans="1:10" hidden="1" x14ac:dyDescent="0.3">
      <c r="A158" s="36">
        <v>2014</v>
      </c>
      <c r="B158" s="24" t="s">
        <v>332</v>
      </c>
      <c r="C158" s="24" t="s">
        <v>37</v>
      </c>
      <c r="D158" s="24" t="s">
        <v>14</v>
      </c>
      <c r="E158" s="24" t="s">
        <v>84</v>
      </c>
      <c r="F158" s="7" t="s">
        <v>333</v>
      </c>
      <c r="G158" s="25">
        <v>2001</v>
      </c>
      <c r="H158" s="7" t="s">
        <v>56</v>
      </c>
      <c r="I158" s="25" t="s">
        <v>413</v>
      </c>
      <c r="J158" s="25">
        <v>80</v>
      </c>
    </row>
    <row r="159" spans="1:10" hidden="1" x14ac:dyDescent="0.3">
      <c r="A159" s="37"/>
      <c r="B159" s="8" t="s">
        <v>26</v>
      </c>
      <c r="C159" s="8" t="s">
        <v>247</v>
      </c>
      <c r="D159" s="8" t="s">
        <v>343</v>
      </c>
      <c r="E159" s="8" t="s">
        <v>141</v>
      </c>
      <c r="F159" s="22" t="s">
        <v>355</v>
      </c>
      <c r="G159" s="23">
        <v>2001</v>
      </c>
      <c r="H159" s="22" t="s">
        <v>56</v>
      </c>
      <c r="I159" s="14"/>
      <c r="J159" s="14"/>
    </row>
    <row r="160" spans="1:10" hidden="1" x14ac:dyDescent="0.3">
      <c r="A160" s="36">
        <v>2014</v>
      </c>
      <c r="B160" s="24" t="s">
        <v>214</v>
      </c>
      <c r="C160" s="24" t="s">
        <v>233</v>
      </c>
      <c r="D160" s="24" t="s">
        <v>13</v>
      </c>
      <c r="E160" s="24" t="s">
        <v>84</v>
      </c>
      <c r="F160" s="7" t="s">
        <v>236</v>
      </c>
      <c r="G160" s="25">
        <v>1994</v>
      </c>
      <c r="H160" s="7" t="s">
        <v>56</v>
      </c>
      <c r="I160" s="25" t="s">
        <v>413</v>
      </c>
      <c r="J160" s="25">
        <v>125</v>
      </c>
    </row>
    <row r="161" spans="1:10" hidden="1" x14ac:dyDescent="0.3">
      <c r="A161" s="37"/>
      <c r="B161" s="34" t="s">
        <v>328</v>
      </c>
      <c r="C161" s="34" t="s">
        <v>334</v>
      </c>
      <c r="D161" s="34" t="s">
        <v>14</v>
      </c>
      <c r="E161" s="34" t="s">
        <v>84</v>
      </c>
      <c r="F161" s="35" t="s">
        <v>335</v>
      </c>
      <c r="G161" s="32">
        <v>2001</v>
      </c>
      <c r="H161" s="31" t="s">
        <v>56</v>
      </c>
      <c r="I161" s="33" t="s">
        <v>411</v>
      </c>
      <c r="J161" s="33">
        <v>50</v>
      </c>
    </row>
    <row r="162" spans="1:10" hidden="1" x14ac:dyDescent="0.3">
      <c r="A162" s="37"/>
      <c r="B162" s="8" t="s">
        <v>26</v>
      </c>
      <c r="C162" s="8" t="s">
        <v>356</v>
      </c>
      <c r="D162" s="8" t="s">
        <v>343</v>
      </c>
      <c r="E162" s="8" t="s">
        <v>141</v>
      </c>
      <c r="F162" s="22" t="s">
        <v>357</v>
      </c>
      <c r="G162" s="23">
        <v>1966</v>
      </c>
      <c r="H162" s="22" t="s">
        <v>56</v>
      </c>
      <c r="I162" s="14"/>
      <c r="J162" s="14"/>
    </row>
    <row r="163" spans="1:10" hidden="1" x14ac:dyDescent="0.3">
      <c r="A163" s="36">
        <v>2014</v>
      </c>
      <c r="B163" s="27" t="s">
        <v>246</v>
      </c>
      <c r="C163" s="27" t="s">
        <v>247</v>
      </c>
      <c r="D163" s="27" t="s">
        <v>259</v>
      </c>
      <c r="E163" s="27" t="s">
        <v>140</v>
      </c>
      <c r="F163" s="28" t="s">
        <v>248</v>
      </c>
      <c r="G163" s="29">
        <v>1970</v>
      </c>
      <c r="H163" s="28" t="s">
        <v>56</v>
      </c>
      <c r="I163" s="29"/>
      <c r="J163" s="29"/>
    </row>
    <row r="164" spans="1:10" hidden="1" x14ac:dyDescent="0.3">
      <c r="A164" s="36">
        <v>2014</v>
      </c>
      <c r="B164" s="24" t="s">
        <v>231</v>
      </c>
      <c r="C164" s="24" t="s">
        <v>232</v>
      </c>
      <c r="D164" s="24" t="s">
        <v>23</v>
      </c>
      <c r="E164" s="24" t="s">
        <v>84</v>
      </c>
      <c r="F164" s="7" t="s">
        <v>235</v>
      </c>
      <c r="G164" s="25">
        <v>1997</v>
      </c>
      <c r="H164" s="7" t="s">
        <v>56</v>
      </c>
      <c r="I164" s="25" t="s">
        <v>413</v>
      </c>
      <c r="J164" s="25">
        <v>125</v>
      </c>
    </row>
    <row r="165" spans="1:10" hidden="1" x14ac:dyDescent="0.3">
      <c r="A165" s="37"/>
      <c r="B165" s="8" t="s">
        <v>336</v>
      </c>
      <c r="C165" s="8" t="s">
        <v>358</v>
      </c>
      <c r="D165" s="8" t="s">
        <v>309</v>
      </c>
      <c r="E165" s="8" t="s">
        <v>141</v>
      </c>
      <c r="F165" s="22" t="s">
        <v>359</v>
      </c>
      <c r="G165" s="23">
        <v>1990</v>
      </c>
      <c r="H165" s="22" t="s">
        <v>56</v>
      </c>
      <c r="I165" s="14"/>
      <c r="J165" s="14"/>
    </row>
    <row r="166" spans="1:10" x14ac:dyDescent="0.3">
      <c r="A166" s="37"/>
      <c r="B166" s="34" t="s">
        <v>227</v>
      </c>
      <c r="C166" s="34" t="s">
        <v>228</v>
      </c>
      <c r="D166" s="34" t="s">
        <v>23</v>
      </c>
      <c r="E166" s="34" t="s">
        <v>84</v>
      </c>
      <c r="F166" s="35" t="s">
        <v>229</v>
      </c>
      <c r="G166" s="32">
        <v>1965</v>
      </c>
      <c r="H166" s="31" t="s">
        <v>56</v>
      </c>
      <c r="I166" s="33" t="s">
        <v>413</v>
      </c>
      <c r="J166" s="33"/>
    </row>
    <row r="167" spans="1:10" hidden="1" x14ac:dyDescent="0.3">
      <c r="A167" s="36">
        <v>2014</v>
      </c>
      <c r="B167" s="24" t="s">
        <v>249</v>
      </c>
      <c r="C167" s="24" t="s">
        <v>58</v>
      </c>
      <c r="D167" s="24" t="s">
        <v>14</v>
      </c>
      <c r="E167" s="24" t="s">
        <v>84</v>
      </c>
      <c r="F167" s="7" t="s">
        <v>250</v>
      </c>
      <c r="G167" s="25">
        <v>2003</v>
      </c>
      <c r="H167" s="7" t="s">
        <v>56</v>
      </c>
      <c r="I167" s="25" t="s">
        <v>411</v>
      </c>
      <c r="J167" s="25">
        <v>80</v>
      </c>
    </row>
    <row r="168" spans="1:10" hidden="1" x14ac:dyDescent="0.3">
      <c r="A168" s="36">
        <v>2014</v>
      </c>
      <c r="B168" s="8" t="s">
        <v>373</v>
      </c>
      <c r="C168" s="8" t="s">
        <v>374</v>
      </c>
      <c r="D168" s="8" t="s">
        <v>14</v>
      </c>
      <c r="E168" s="8" t="s">
        <v>84</v>
      </c>
      <c r="F168" s="22" t="s">
        <v>376</v>
      </c>
      <c r="G168" s="23">
        <v>1999</v>
      </c>
      <c r="H168" s="22" t="s">
        <v>56</v>
      </c>
      <c r="I168" s="14"/>
      <c r="J168" s="14"/>
    </row>
    <row r="169" spans="1:10" hidden="1" x14ac:dyDescent="0.3">
      <c r="A169" s="37"/>
      <c r="B169" s="8" t="s">
        <v>394</v>
      </c>
      <c r="C169" s="8" t="s">
        <v>324</v>
      </c>
      <c r="D169" s="8" t="s">
        <v>137</v>
      </c>
      <c r="E169" s="8" t="s">
        <v>138</v>
      </c>
      <c r="F169" s="22" t="s">
        <v>395</v>
      </c>
      <c r="G169" s="23">
        <v>1985</v>
      </c>
      <c r="H169" s="22" t="s">
        <v>56</v>
      </c>
      <c r="I169" s="14"/>
      <c r="J169" s="14"/>
    </row>
    <row r="170" spans="1:10" hidden="1" x14ac:dyDescent="0.3">
      <c r="A170" s="36">
        <v>2014</v>
      </c>
      <c r="B170" s="24" t="s">
        <v>123</v>
      </c>
      <c r="C170" s="24" t="s">
        <v>134</v>
      </c>
      <c r="D170" s="24" t="s">
        <v>13</v>
      </c>
      <c r="E170" s="24" t="s">
        <v>84</v>
      </c>
      <c r="F170" s="7" t="s">
        <v>135</v>
      </c>
      <c r="G170" s="25">
        <v>2000</v>
      </c>
      <c r="H170" s="7" t="s">
        <v>56</v>
      </c>
      <c r="I170" s="25" t="s">
        <v>411</v>
      </c>
      <c r="J170" s="25">
        <v>125</v>
      </c>
    </row>
    <row r="171" spans="1:10" hidden="1" x14ac:dyDescent="0.3">
      <c r="A171" s="36">
        <v>2014</v>
      </c>
      <c r="B171" s="34" t="s">
        <v>373</v>
      </c>
      <c r="C171" s="34" t="s">
        <v>377</v>
      </c>
      <c r="D171" s="34" t="s">
        <v>14</v>
      </c>
      <c r="E171" s="34" t="s">
        <v>84</v>
      </c>
      <c r="F171" s="35" t="s">
        <v>378</v>
      </c>
      <c r="G171" s="32">
        <v>2001</v>
      </c>
      <c r="H171" s="31" t="s">
        <v>56</v>
      </c>
      <c r="I171" s="33"/>
      <c r="J171" s="33"/>
    </row>
    <row r="172" spans="1:10" hidden="1" x14ac:dyDescent="0.3">
      <c r="A172" s="37"/>
      <c r="B172" s="34" t="s">
        <v>360</v>
      </c>
      <c r="C172" s="34" t="s">
        <v>149</v>
      </c>
      <c r="D172" s="34" t="s">
        <v>305</v>
      </c>
      <c r="E172" s="34" t="s">
        <v>140</v>
      </c>
      <c r="F172" s="35" t="s">
        <v>361</v>
      </c>
      <c r="G172" s="32">
        <v>1963</v>
      </c>
      <c r="H172" s="31" t="s">
        <v>56</v>
      </c>
      <c r="I172" s="33"/>
      <c r="J172" s="33"/>
    </row>
    <row r="173" spans="1:10" hidden="1" x14ac:dyDescent="0.3">
      <c r="A173" s="37"/>
      <c r="B173" s="34" t="s">
        <v>297</v>
      </c>
      <c r="C173" s="34" t="s">
        <v>289</v>
      </c>
      <c r="D173" s="34" t="s">
        <v>20</v>
      </c>
      <c r="E173" s="34" t="s">
        <v>84</v>
      </c>
      <c r="F173" s="35" t="s">
        <v>317</v>
      </c>
      <c r="G173" s="32">
        <v>1967</v>
      </c>
      <c r="H173" s="31" t="s">
        <v>56</v>
      </c>
      <c r="I173" s="33" t="s">
        <v>411</v>
      </c>
      <c r="J173" s="33">
        <v>250</v>
      </c>
    </row>
    <row r="174" spans="1:10" hidden="1" x14ac:dyDescent="0.3">
      <c r="A174" s="37"/>
      <c r="B174" s="34" t="s">
        <v>21</v>
      </c>
      <c r="C174" s="34" t="s">
        <v>132</v>
      </c>
      <c r="D174" s="34" t="s">
        <v>23</v>
      </c>
      <c r="E174" s="34" t="s">
        <v>84</v>
      </c>
      <c r="F174" s="35" t="s">
        <v>234</v>
      </c>
      <c r="G174" s="32">
        <v>1960</v>
      </c>
      <c r="H174" s="31" t="s">
        <v>56</v>
      </c>
      <c r="I174" s="33" t="s">
        <v>411</v>
      </c>
      <c r="J174" s="33">
        <v>250</v>
      </c>
    </row>
    <row r="175" spans="1:10" hidden="1" x14ac:dyDescent="0.3">
      <c r="A175" s="37"/>
      <c r="B175" s="8" t="s">
        <v>362</v>
      </c>
      <c r="C175" s="8" t="s">
        <v>363</v>
      </c>
      <c r="D175" s="8" t="s">
        <v>309</v>
      </c>
      <c r="E175" s="8" t="s">
        <v>141</v>
      </c>
      <c r="F175" s="22" t="s">
        <v>364</v>
      </c>
      <c r="G175" s="23">
        <v>1994</v>
      </c>
      <c r="H175" s="22" t="s">
        <v>56</v>
      </c>
      <c r="I175" s="14"/>
      <c r="J175" s="14"/>
    </row>
    <row r="176" spans="1:10" hidden="1" x14ac:dyDescent="0.3">
      <c r="A176" s="36">
        <v>2014</v>
      </c>
      <c r="B176" s="24" t="s">
        <v>36</v>
      </c>
      <c r="C176" s="24" t="s">
        <v>251</v>
      </c>
      <c r="D176" s="24" t="s">
        <v>14</v>
      </c>
      <c r="E176" s="24" t="s">
        <v>84</v>
      </c>
      <c r="F176" s="7" t="s">
        <v>252</v>
      </c>
      <c r="G176" s="25">
        <v>2001</v>
      </c>
      <c r="H176" s="7" t="s">
        <v>56</v>
      </c>
      <c r="I176" s="25" t="s">
        <v>410</v>
      </c>
      <c r="J176" s="25">
        <v>80</v>
      </c>
    </row>
    <row r="177" spans="1:10" hidden="1" x14ac:dyDescent="0.3">
      <c r="A177" s="37"/>
      <c r="B177" s="34" t="s">
        <v>128</v>
      </c>
      <c r="C177" s="34" t="s">
        <v>279</v>
      </c>
      <c r="D177" s="34" t="s">
        <v>14</v>
      </c>
      <c r="E177" s="34" t="s">
        <v>84</v>
      </c>
      <c r="F177" s="35" t="s">
        <v>367</v>
      </c>
      <c r="G177" s="32">
        <v>1999</v>
      </c>
      <c r="H177" s="31" t="s">
        <v>56</v>
      </c>
      <c r="I177" s="33" t="s">
        <v>413</v>
      </c>
      <c r="J177" s="33">
        <v>125</v>
      </c>
    </row>
    <row r="178" spans="1:10" hidden="1" x14ac:dyDescent="0.3">
      <c r="A178" s="37"/>
      <c r="B178" s="8" t="s">
        <v>382</v>
      </c>
      <c r="C178" s="8" t="s">
        <v>39</v>
      </c>
      <c r="D178" s="8" t="s">
        <v>259</v>
      </c>
      <c r="E178" s="8" t="s">
        <v>140</v>
      </c>
      <c r="F178" s="22" t="s">
        <v>386</v>
      </c>
      <c r="G178" s="23">
        <v>1967</v>
      </c>
      <c r="H178" s="22" t="s">
        <v>56</v>
      </c>
      <c r="I178" s="14"/>
      <c r="J178" s="14"/>
    </row>
    <row r="179" spans="1:10" hidden="1" x14ac:dyDescent="0.3">
      <c r="A179" s="36">
        <v>2014</v>
      </c>
      <c r="B179" s="24" t="s">
        <v>87</v>
      </c>
      <c r="C179" s="24" t="s">
        <v>290</v>
      </c>
      <c r="D179" s="24" t="s">
        <v>14</v>
      </c>
      <c r="E179" s="24" t="s">
        <v>84</v>
      </c>
      <c r="F179" s="7" t="s">
        <v>291</v>
      </c>
      <c r="G179" s="25">
        <v>2005</v>
      </c>
      <c r="H179" s="7" t="s">
        <v>56</v>
      </c>
      <c r="I179" s="25" t="s">
        <v>411</v>
      </c>
      <c r="J179" s="25">
        <v>50</v>
      </c>
    </row>
    <row r="180" spans="1:10" x14ac:dyDescent="0.3">
      <c r="A180" s="37"/>
      <c r="B180" s="34" t="s">
        <v>227</v>
      </c>
      <c r="C180" s="34" t="s">
        <v>9</v>
      </c>
      <c r="D180" s="34" t="s">
        <v>23</v>
      </c>
      <c r="E180" s="34" t="s">
        <v>84</v>
      </c>
      <c r="F180" s="35" t="s">
        <v>253</v>
      </c>
      <c r="G180" s="32">
        <v>1999</v>
      </c>
      <c r="H180" s="31" t="s">
        <v>56</v>
      </c>
      <c r="I180" s="33" t="s">
        <v>410</v>
      </c>
      <c r="J180" s="33">
        <v>125</v>
      </c>
    </row>
    <row r="181" spans="1:10" hidden="1" x14ac:dyDescent="0.3">
      <c r="A181" s="37"/>
      <c r="B181" s="34" t="s">
        <v>405</v>
      </c>
      <c r="C181" s="34" t="s">
        <v>127</v>
      </c>
      <c r="D181" s="34" t="s">
        <v>309</v>
      </c>
      <c r="E181" s="34" t="s">
        <v>141</v>
      </c>
      <c r="F181" s="35" t="s">
        <v>406</v>
      </c>
      <c r="G181" s="32">
        <v>1985</v>
      </c>
      <c r="H181" s="31" t="s">
        <v>56</v>
      </c>
      <c r="I181" s="33" t="s">
        <v>413</v>
      </c>
      <c r="J181" s="33">
        <v>250</v>
      </c>
    </row>
    <row r="182" spans="1:10" hidden="1" x14ac:dyDescent="0.3">
      <c r="A182" s="37"/>
      <c r="B182" s="8" t="s">
        <v>231</v>
      </c>
      <c r="C182" s="8" t="s">
        <v>439</v>
      </c>
      <c r="D182" s="8" t="s">
        <v>23</v>
      </c>
      <c r="E182" s="8" t="s">
        <v>84</v>
      </c>
      <c r="F182" s="22" t="s">
        <v>440</v>
      </c>
      <c r="G182" s="23">
        <v>2000</v>
      </c>
      <c r="H182" s="22" t="s">
        <v>56</v>
      </c>
      <c r="I182" s="23" t="s">
        <v>413</v>
      </c>
      <c r="J182" s="23">
        <v>80</v>
      </c>
    </row>
    <row r="183" spans="1:10" hidden="1" x14ac:dyDescent="0.3">
      <c r="A183" s="37"/>
      <c r="B183" s="8" t="s">
        <v>189</v>
      </c>
      <c r="C183" s="8" t="s">
        <v>302</v>
      </c>
      <c r="D183" s="8" t="s">
        <v>343</v>
      </c>
      <c r="E183" s="8" t="s">
        <v>141</v>
      </c>
      <c r="F183" s="22" t="s">
        <v>441</v>
      </c>
      <c r="G183" s="23">
        <v>1956</v>
      </c>
      <c r="H183" s="22" t="s">
        <v>56</v>
      </c>
      <c r="I183" s="23" t="s">
        <v>444</v>
      </c>
      <c r="J183" s="23">
        <v>125</v>
      </c>
    </row>
    <row r="184" spans="1:10" hidden="1" x14ac:dyDescent="0.3">
      <c r="A184" s="36">
        <v>2014</v>
      </c>
      <c r="B184" s="27" t="s">
        <v>26</v>
      </c>
      <c r="C184" s="27" t="s">
        <v>463</v>
      </c>
      <c r="D184" s="27" t="s">
        <v>20</v>
      </c>
      <c r="E184" s="27" t="s">
        <v>84</v>
      </c>
      <c r="F184" s="28" t="s">
        <v>467</v>
      </c>
      <c r="G184" s="29">
        <v>2001</v>
      </c>
      <c r="H184" s="28" t="s">
        <v>56</v>
      </c>
      <c r="I184" s="29"/>
      <c r="J184" s="29"/>
    </row>
    <row r="185" spans="1:10" hidden="1" x14ac:dyDescent="0.3">
      <c r="A185" s="36">
        <v>2014</v>
      </c>
      <c r="B185" s="27" t="s">
        <v>473</v>
      </c>
      <c r="C185" s="27" t="s">
        <v>474</v>
      </c>
      <c r="D185" s="27" t="s">
        <v>144</v>
      </c>
      <c r="E185" s="27" t="s">
        <v>138</v>
      </c>
      <c r="F185" s="28" t="s">
        <v>475</v>
      </c>
      <c r="G185" s="29">
        <v>2000</v>
      </c>
      <c r="H185" s="28" t="s">
        <v>56</v>
      </c>
      <c r="I185" s="29"/>
      <c r="J185" s="29"/>
    </row>
    <row r="186" spans="1:10" hidden="1" x14ac:dyDescent="0.3">
      <c r="A186" s="36">
        <v>2014</v>
      </c>
      <c r="B186" s="27" t="s">
        <v>231</v>
      </c>
      <c r="C186" s="27" t="s">
        <v>439</v>
      </c>
      <c r="D186" s="27" t="s">
        <v>23</v>
      </c>
      <c r="E186" s="27" t="s">
        <v>84</v>
      </c>
      <c r="F186" s="28" t="s">
        <v>440</v>
      </c>
      <c r="G186" s="29">
        <v>2000</v>
      </c>
      <c r="H186" s="28" t="s">
        <v>56</v>
      </c>
      <c r="I186" s="29"/>
      <c r="J186" s="29"/>
    </row>
    <row r="187" spans="1:10" hidden="1" x14ac:dyDescent="0.3">
      <c r="A187" s="36">
        <v>2014</v>
      </c>
      <c r="B187" s="27" t="s">
        <v>249</v>
      </c>
      <c r="C187" s="27" t="s">
        <v>281</v>
      </c>
      <c r="D187" s="27" t="s">
        <v>14</v>
      </c>
      <c r="E187" s="27" t="s">
        <v>84</v>
      </c>
      <c r="F187" s="28" t="s">
        <v>495</v>
      </c>
      <c r="G187" s="29">
        <v>1976</v>
      </c>
      <c r="H187" s="28" t="s">
        <v>56</v>
      </c>
      <c r="I187" s="29"/>
      <c r="J187" s="29"/>
    </row>
    <row r="188" spans="1:10" hidden="1" x14ac:dyDescent="0.3">
      <c r="A188" s="36">
        <v>2014</v>
      </c>
      <c r="B188" s="27" t="s">
        <v>498</v>
      </c>
      <c r="C188" s="27" t="s">
        <v>380</v>
      </c>
      <c r="D188" s="27" t="s">
        <v>144</v>
      </c>
      <c r="E188" s="27" t="s">
        <v>138</v>
      </c>
      <c r="F188" s="28" t="s">
        <v>499</v>
      </c>
      <c r="G188" s="29">
        <v>1974</v>
      </c>
      <c r="H188" s="28" t="s">
        <v>56</v>
      </c>
      <c r="I188" s="29"/>
      <c r="J188" s="29"/>
    </row>
    <row r="189" spans="1:10" hidden="1" x14ac:dyDescent="0.3">
      <c r="A189" s="36">
        <v>2014</v>
      </c>
      <c r="B189" s="27" t="s">
        <v>476</v>
      </c>
      <c r="C189" s="27" t="s">
        <v>114</v>
      </c>
      <c r="D189" s="27" t="s">
        <v>477</v>
      </c>
      <c r="E189" s="27" t="s">
        <v>84</v>
      </c>
      <c r="F189" s="28" t="s">
        <v>478</v>
      </c>
      <c r="G189" s="29">
        <v>2001</v>
      </c>
      <c r="H189" s="28" t="s">
        <v>56</v>
      </c>
      <c r="I189" s="29"/>
      <c r="J189" s="29"/>
    </row>
    <row r="190" spans="1:10" hidden="1" x14ac:dyDescent="0.3">
      <c r="A190" s="37"/>
      <c r="B190" s="4"/>
      <c r="C190" s="4"/>
      <c r="D190" s="4"/>
      <c r="E190" s="4"/>
      <c r="F190" s="15"/>
      <c r="G190" s="4"/>
      <c r="H190" s="15"/>
      <c r="I190" s="4"/>
      <c r="J190" s="4"/>
    </row>
  </sheetData>
  <autoFilter ref="B3:J190" xr:uid="{00000000-0009-0000-0000-000004000000}">
    <filterColumn colId="0">
      <filters>
        <filter val="CHRISTOPH"/>
      </filters>
    </filterColumn>
  </autoFilter>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F454-3B06-4A49-8739-4CAF53D47B94}">
  <sheetPr>
    <tabColor rgb="FFFF0000"/>
  </sheetPr>
  <dimension ref="A1:AD108"/>
  <sheetViews>
    <sheetView topLeftCell="A53" zoomScale="65" zoomScaleNormal="65" workbookViewId="0">
      <selection activeCell="B77" sqref="B77:K78"/>
    </sheetView>
  </sheetViews>
  <sheetFormatPr baseColWidth="10" defaultRowHeight="14.4" x14ac:dyDescent="0.3"/>
  <cols>
    <col min="1" max="1" width="7.33203125" style="56" customWidth="1"/>
    <col min="2" max="2" width="14.109375" style="56" customWidth="1"/>
    <col min="3" max="3" width="10.33203125" style="56" customWidth="1"/>
    <col min="4" max="4" width="10.5546875" style="56" customWidth="1"/>
    <col min="5" max="5" width="33.33203125" style="56" bestFit="1" customWidth="1"/>
    <col min="6" max="6" width="18.6640625" style="56" customWidth="1"/>
    <col min="7" max="7" width="24.44140625" style="56" customWidth="1"/>
    <col min="8" max="8" width="21.109375" style="56" customWidth="1"/>
    <col min="9" max="9" width="23" style="56" customWidth="1"/>
    <col min="10" max="10" width="20.109375" style="56" customWidth="1"/>
    <col min="11" max="11" width="11.44140625" style="56" customWidth="1"/>
    <col min="12" max="12" width="10.6640625" style="56" customWidth="1"/>
    <col min="13" max="13" width="12.6640625" style="56" customWidth="1"/>
    <col min="14" max="14" width="10.6640625" style="56" customWidth="1"/>
    <col min="15" max="15" width="12.33203125" style="56" customWidth="1"/>
    <col min="16" max="16" width="12.6640625" style="56" customWidth="1"/>
    <col min="17" max="17" width="11.44140625" style="56" customWidth="1"/>
    <col min="18" max="18" width="12.33203125" style="56" customWidth="1"/>
    <col min="19" max="19" width="12.6640625" style="56" customWidth="1"/>
    <col min="20" max="20" width="14.109375" style="56" customWidth="1"/>
    <col min="21" max="21" width="12.33203125" style="56" customWidth="1"/>
    <col min="22" max="22" width="12.6640625" style="56" customWidth="1"/>
    <col min="23" max="23" width="11.5546875" style="56" customWidth="1"/>
    <col min="24" max="24" width="12.109375" style="56" customWidth="1"/>
    <col min="25" max="25" width="12.6640625" style="56" customWidth="1"/>
    <col min="26" max="27" width="11.5546875" style="56" customWidth="1"/>
    <col min="28" max="28" width="12.6640625" style="56" customWidth="1"/>
    <col min="29" max="29" width="11.5546875" style="56" customWidth="1"/>
    <col min="30" max="30" width="3.77734375" style="56" customWidth="1"/>
    <col min="31" max="16384" width="11.5546875" style="56"/>
  </cols>
  <sheetData>
    <row r="1" spans="1:30" ht="19.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row>
    <row r="2" spans="1:30" ht="75" customHeight="1" x14ac:dyDescent="0.3">
      <c r="A2" s="55"/>
      <c r="B2" s="321" t="s">
        <v>628</v>
      </c>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3"/>
      <c r="AD2" s="55"/>
    </row>
    <row r="3" spans="1:30" ht="19.95" customHeight="1" x14ac:dyDescent="0.45">
      <c r="A3" s="55"/>
      <c r="B3" s="80"/>
      <c r="C3" s="80"/>
      <c r="D3" s="80"/>
      <c r="E3" s="81"/>
      <c r="F3" s="81"/>
      <c r="G3" s="81"/>
      <c r="H3" s="81"/>
      <c r="I3" s="81"/>
      <c r="J3" s="81"/>
      <c r="K3" s="82"/>
      <c r="L3" s="82"/>
      <c r="M3" s="82"/>
      <c r="N3" s="82"/>
      <c r="O3" s="55"/>
      <c r="P3" s="55"/>
      <c r="Q3" s="55"/>
      <c r="R3" s="55"/>
      <c r="S3" s="55"/>
      <c r="T3" s="55"/>
      <c r="U3" s="55"/>
      <c r="V3" s="55"/>
      <c r="W3" s="55"/>
      <c r="X3" s="55"/>
      <c r="Y3" s="55"/>
      <c r="Z3" s="55"/>
      <c r="AA3" s="55"/>
      <c r="AB3" s="55"/>
      <c r="AC3" s="55"/>
      <c r="AD3" s="55"/>
    </row>
    <row r="4" spans="1:30" ht="30" customHeight="1" x14ac:dyDescent="0.3">
      <c r="A4" s="55"/>
      <c r="B4" s="271" t="s">
        <v>67</v>
      </c>
      <c r="C4" s="272"/>
      <c r="D4" s="272"/>
      <c r="E4" s="272"/>
      <c r="F4" s="272"/>
      <c r="G4" s="272"/>
      <c r="H4" s="272"/>
      <c r="I4" s="272"/>
      <c r="J4" s="272"/>
      <c r="K4" s="273"/>
      <c r="L4" s="266" t="s">
        <v>607</v>
      </c>
      <c r="M4" s="231"/>
      <c r="N4" s="232"/>
      <c r="O4" s="266" t="s">
        <v>608</v>
      </c>
      <c r="P4" s="231"/>
      <c r="Q4" s="232"/>
      <c r="R4" s="266" t="s">
        <v>609</v>
      </c>
      <c r="S4" s="231"/>
      <c r="T4" s="232"/>
      <c r="U4" s="266" t="s">
        <v>591</v>
      </c>
      <c r="V4" s="231"/>
      <c r="W4" s="232"/>
      <c r="X4" s="266" t="s">
        <v>610</v>
      </c>
      <c r="Y4" s="231"/>
      <c r="Z4" s="232"/>
      <c r="AA4" s="266" t="s">
        <v>611</v>
      </c>
      <c r="AB4" s="231"/>
      <c r="AC4" s="232"/>
      <c r="AD4" s="55"/>
    </row>
    <row r="5" spans="1:30" ht="30" customHeight="1" x14ac:dyDescent="0.3">
      <c r="A5" s="55"/>
      <c r="B5" s="274"/>
      <c r="C5" s="275"/>
      <c r="D5" s="275"/>
      <c r="E5" s="275"/>
      <c r="F5" s="275"/>
      <c r="G5" s="275"/>
      <c r="H5" s="275"/>
      <c r="I5" s="275"/>
      <c r="J5" s="275"/>
      <c r="K5" s="276"/>
      <c r="L5" s="57" t="s">
        <v>530</v>
      </c>
      <c r="M5" s="57" t="s">
        <v>531</v>
      </c>
      <c r="N5" s="57" t="s">
        <v>532</v>
      </c>
      <c r="O5" s="57" t="s">
        <v>530</v>
      </c>
      <c r="P5" s="57" t="s">
        <v>531</v>
      </c>
      <c r="Q5" s="57" t="s">
        <v>533</v>
      </c>
      <c r="R5" s="57" t="s">
        <v>530</v>
      </c>
      <c r="S5" s="57" t="s">
        <v>531</v>
      </c>
      <c r="T5" s="57" t="s">
        <v>533</v>
      </c>
      <c r="U5" s="57" t="s">
        <v>530</v>
      </c>
      <c r="V5" s="57" t="s">
        <v>531</v>
      </c>
      <c r="W5" s="57" t="s">
        <v>533</v>
      </c>
      <c r="X5" s="57" t="s">
        <v>530</v>
      </c>
      <c r="Y5" s="57" t="s">
        <v>531</v>
      </c>
      <c r="Z5" s="57" t="s">
        <v>533</v>
      </c>
      <c r="AA5" s="57" t="s">
        <v>530</v>
      </c>
      <c r="AB5" s="57" t="s">
        <v>531</v>
      </c>
      <c r="AC5" s="57" t="s">
        <v>533</v>
      </c>
      <c r="AD5" s="55"/>
    </row>
    <row r="6" spans="1:30" ht="30" customHeight="1" x14ac:dyDescent="0.3">
      <c r="A6" s="55"/>
      <c r="B6" s="269" t="s">
        <v>76</v>
      </c>
      <c r="C6" s="260" t="s">
        <v>534</v>
      </c>
      <c r="D6" s="260" t="s">
        <v>552</v>
      </c>
      <c r="E6" s="262" t="s">
        <v>0</v>
      </c>
      <c r="F6" s="262" t="s">
        <v>1</v>
      </c>
      <c r="G6" s="262" t="s">
        <v>10</v>
      </c>
      <c r="H6" s="262" t="s">
        <v>83</v>
      </c>
      <c r="I6" s="262" t="s">
        <v>2</v>
      </c>
      <c r="J6" s="283" t="s">
        <v>180</v>
      </c>
      <c r="K6" s="262" t="s">
        <v>7</v>
      </c>
      <c r="L6" s="58"/>
      <c r="M6" s="58"/>
      <c r="N6" s="59" t="str">
        <f>IF(L6="","",AVERAGE(N8:N10)/(L6*M6))</f>
        <v/>
      </c>
      <c r="O6" s="58"/>
      <c r="P6" s="58"/>
      <c r="Q6" s="59" t="str">
        <f>IF(O6="","",AVERAGE(Q8:Q10)/(O6*P6))</f>
        <v/>
      </c>
      <c r="R6" s="58"/>
      <c r="S6" s="58"/>
      <c r="T6" s="59" t="str">
        <f>IF(R6="","",AVERAGE(T8:T10)/(R6*S6))</f>
        <v/>
      </c>
      <c r="U6" s="58"/>
      <c r="V6" s="58"/>
      <c r="W6" s="59" t="str">
        <f>IF(U6="","",AVERAGE(W8:W10)/(U6*V6))</f>
        <v/>
      </c>
      <c r="X6" s="58"/>
      <c r="Y6" s="58"/>
      <c r="Z6" s="59" t="str">
        <f>IF(X6="","",AVERAGE(Z8:Z10)/(X6*Y6))</f>
        <v/>
      </c>
      <c r="AA6" s="58"/>
      <c r="AB6" s="58"/>
      <c r="AC6" s="59" t="str">
        <f>IF(AA6="","",AVERAGE(AC8:AC10)/(AA6*AB6))</f>
        <v/>
      </c>
      <c r="AD6" s="55"/>
    </row>
    <row r="7" spans="1:30" ht="19.95" customHeight="1" x14ac:dyDescent="0.35">
      <c r="A7" s="55"/>
      <c r="B7" s="270"/>
      <c r="C7" s="261"/>
      <c r="D7" s="261"/>
      <c r="E7" s="263"/>
      <c r="F7" s="263"/>
      <c r="G7" s="263"/>
      <c r="H7" s="263"/>
      <c r="I7" s="263"/>
      <c r="J7" s="284"/>
      <c r="K7" s="263"/>
      <c r="L7" s="60" t="s">
        <v>72</v>
      </c>
      <c r="M7" s="60" t="s">
        <v>73</v>
      </c>
      <c r="N7" s="60" t="s">
        <v>66</v>
      </c>
      <c r="O7" s="60" t="s">
        <v>72</v>
      </c>
      <c r="P7" s="60" t="s">
        <v>73</v>
      </c>
      <c r="Q7" s="60" t="s">
        <v>66</v>
      </c>
      <c r="R7" s="60" t="s">
        <v>72</v>
      </c>
      <c r="S7" s="60" t="s">
        <v>73</v>
      </c>
      <c r="T7" s="60" t="s">
        <v>66</v>
      </c>
      <c r="U7" s="60" t="s">
        <v>72</v>
      </c>
      <c r="V7" s="60" t="s">
        <v>73</v>
      </c>
      <c r="W7" s="60" t="s">
        <v>66</v>
      </c>
      <c r="X7" s="60" t="s">
        <v>72</v>
      </c>
      <c r="Y7" s="60" t="s">
        <v>73</v>
      </c>
      <c r="Z7" s="60" t="s">
        <v>66</v>
      </c>
      <c r="AA7" s="60" t="s">
        <v>72</v>
      </c>
      <c r="AB7" s="60" t="s">
        <v>73</v>
      </c>
      <c r="AC7" s="60" t="s">
        <v>66</v>
      </c>
      <c r="AD7" s="55"/>
    </row>
    <row r="8" spans="1:30" ht="19.95" customHeight="1" x14ac:dyDescent="0.5">
      <c r="A8" s="55"/>
      <c r="B8" s="61"/>
      <c r="C8" s="62">
        <f>M8+P8+S8+V8+Y8+AB8</f>
        <v>0</v>
      </c>
      <c r="D8" s="63">
        <f>C8-MIN(M8,P8,S8,V8,Y8,AB8)</f>
        <v>0</v>
      </c>
      <c r="E8" s="61"/>
      <c r="F8" s="61"/>
      <c r="G8" s="131"/>
      <c r="H8" s="132"/>
      <c r="I8" s="131"/>
      <c r="J8" s="61"/>
      <c r="K8" s="61" t="s">
        <v>8</v>
      </c>
      <c r="L8" s="64"/>
      <c r="M8" s="66">
        <f>IF(L8="",0,LOOKUP(L8,'Matrice classement'!$B$2:$C$19))</f>
        <v>0</v>
      </c>
      <c r="N8" s="65"/>
      <c r="O8" s="64"/>
      <c r="P8" s="66">
        <f>IF(O8="",0,LOOKUP(O8,'Matrice classement'!$B$2:$C$19))</f>
        <v>0</v>
      </c>
      <c r="Q8" s="65"/>
      <c r="R8" s="77"/>
      <c r="S8" s="67">
        <f>IF(R8="",0,LOOKUP(R8,'Matrice classement'!$B$2:$C$19))</f>
        <v>0</v>
      </c>
      <c r="T8" s="65"/>
      <c r="U8" s="68"/>
      <c r="V8" s="67">
        <f>IF(U8="",0,LOOKUP(U8,'Matrice classement'!$B$2:$C$19))</f>
        <v>0</v>
      </c>
      <c r="W8" s="136"/>
      <c r="X8" s="68"/>
      <c r="Y8" s="66">
        <f>IF(X8="",0,LOOKUP(X8,'Matrice classement'!$B$2:$C$19))</f>
        <v>0</v>
      </c>
      <c r="Z8" s="65"/>
      <c r="AA8" s="64"/>
      <c r="AB8" s="66">
        <f>IF(AA8="",0,LOOKUP(AA8,'Matrice classement'!$B$2:$C$19))</f>
        <v>0</v>
      </c>
      <c r="AC8" s="65"/>
      <c r="AD8" s="55"/>
    </row>
    <row r="9" spans="1:30" ht="19.95" customHeight="1" x14ac:dyDescent="0.5">
      <c r="A9" s="55"/>
      <c r="B9" s="69"/>
      <c r="C9" s="70">
        <f t="shared" ref="C9:C10" si="0">M9+P9+S9+V9+Y9+AB9</f>
        <v>0</v>
      </c>
      <c r="D9" s="71">
        <f t="shared" ref="D9:D10" si="1">C9-MIN(M9,P9,S9,V9,Y9,AB9)</f>
        <v>0</v>
      </c>
      <c r="E9" s="72"/>
      <c r="F9" s="72"/>
      <c r="G9" s="72"/>
      <c r="H9" s="72"/>
      <c r="I9" s="72"/>
      <c r="J9" s="72"/>
      <c r="K9" s="73" t="s">
        <v>8</v>
      </c>
      <c r="L9" s="68"/>
      <c r="M9" s="74">
        <f>IF(L9="",0,LOOKUP(L9,'Matrice classement'!$B$2:$C$19))</f>
        <v>0</v>
      </c>
      <c r="N9" s="75"/>
      <c r="O9" s="68"/>
      <c r="P9" s="74">
        <f>IF(O9="",0,LOOKUP(O9,'Matrice classement'!$B$2:$C$19))</f>
        <v>0</v>
      </c>
      <c r="Q9" s="75"/>
      <c r="R9" s="77"/>
      <c r="S9" s="76">
        <f>IF(R9="",0,LOOKUP(R9,'Matrice classement'!$B$2:$C$19))</f>
        <v>0</v>
      </c>
      <c r="T9" s="75"/>
      <c r="U9" s="77"/>
      <c r="V9" s="76">
        <f>IF(U9="",0,LOOKUP(U9,'Matrice classement'!$B$2:$C$19))</f>
        <v>0</v>
      </c>
      <c r="W9" s="75"/>
      <c r="X9" s="78"/>
      <c r="Y9" s="74">
        <f>IF(X9="",0,LOOKUP(X9,'Matrice classement'!$B$2:$C$19))</f>
        <v>0</v>
      </c>
      <c r="Z9" s="75"/>
      <c r="AA9" s="78"/>
      <c r="AB9" s="74">
        <f>IF(AA9="",0,LOOKUP(AA9,'Matrice classement'!$B$2:$C$19))</f>
        <v>0</v>
      </c>
      <c r="AC9" s="75"/>
      <c r="AD9" s="55"/>
    </row>
    <row r="10" spans="1:30" ht="19.95" customHeight="1" x14ac:dyDescent="0.5">
      <c r="A10" s="55"/>
      <c r="B10" s="69"/>
      <c r="C10" s="70">
        <f t="shared" si="0"/>
        <v>0</v>
      </c>
      <c r="D10" s="71">
        <f t="shared" si="1"/>
        <v>0</v>
      </c>
      <c r="E10" s="69"/>
      <c r="F10" s="69"/>
      <c r="G10" s="69"/>
      <c r="H10" s="2"/>
      <c r="I10" s="69"/>
      <c r="J10" s="69"/>
      <c r="K10" s="2" t="s">
        <v>8</v>
      </c>
      <c r="L10" s="3"/>
      <c r="M10" s="74">
        <f>IF(L10="",0,LOOKUP(L10,'Matrice classement'!$B$2:$C$19))</f>
        <v>0</v>
      </c>
      <c r="N10" s="1"/>
      <c r="O10" s="68"/>
      <c r="P10" s="74">
        <f>IF(O10="",0,LOOKUP(O10,'Matrice classement'!$B$2:$C$19))</f>
        <v>0</v>
      </c>
      <c r="Q10" s="75"/>
      <c r="R10" s="68"/>
      <c r="S10" s="76">
        <f>IF(R10="",0,LOOKUP(R10,'Matrice classement'!$B$2:$C$19))</f>
        <v>0</v>
      </c>
      <c r="T10" s="79"/>
      <c r="U10" s="3"/>
      <c r="V10" s="76">
        <f>IF(U10="",0,LOOKUP(U10,'Matrice classement'!$B$2:$C$19))</f>
        <v>0</v>
      </c>
      <c r="W10" s="79"/>
      <c r="X10" s="68"/>
      <c r="Y10" s="74">
        <f>IF(X10="",0,LOOKUP(X10,'Matrice classement'!$B$2:$C$19))</f>
        <v>0</v>
      </c>
      <c r="Z10" s="75"/>
      <c r="AA10" s="68"/>
      <c r="AB10" s="74">
        <f>IF(AA10="",0,LOOKUP(AA10,'Matrice classement'!$B$2:$C$19))</f>
        <v>0</v>
      </c>
      <c r="AC10" s="75"/>
      <c r="AD10" s="55"/>
    </row>
    <row r="11" spans="1:30" ht="19.8" customHeight="1" x14ac:dyDescent="0.3">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row>
    <row r="12" spans="1:30" ht="30" customHeight="1" x14ac:dyDescent="0.3">
      <c r="A12" s="55"/>
      <c r="B12" s="271" t="s">
        <v>559</v>
      </c>
      <c r="C12" s="272"/>
      <c r="D12" s="272"/>
      <c r="E12" s="272"/>
      <c r="F12" s="272"/>
      <c r="G12" s="272"/>
      <c r="H12" s="272"/>
      <c r="I12" s="272"/>
      <c r="J12" s="272"/>
      <c r="K12" s="273"/>
      <c r="L12" s="266" t="s">
        <v>607</v>
      </c>
      <c r="M12" s="231"/>
      <c r="N12" s="232"/>
      <c r="O12" s="266" t="s">
        <v>608</v>
      </c>
      <c r="P12" s="231"/>
      <c r="Q12" s="232"/>
      <c r="R12" s="266" t="s">
        <v>609</v>
      </c>
      <c r="S12" s="231"/>
      <c r="T12" s="232"/>
      <c r="U12" s="266" t="s">
        <v>591</v>
      </c>
      <c r="V12" s="231"/>
      <c r="W12" s="232"/>
      <c r="X12" s="266" t="s">
        <v>610</v>
      </c>
      <c r="Y12" s="231"/>
      <c r="Z12" s="232"/>
      <c r="AA12" s="266" t="s">
        <v>611</v>
      </c>
      <c r="AB12" s="231"/>
      <c r="AC12" s="232"/>
      <c r="AD12" s="55"/>
    </row>
    <row r="13" spans="1:30" ht="30" customHeight="1" x14ac:dyDescent="0.3">
      <c r="A13" s="55"/>
      <c r="B13" s="274"/>
      <c r="C13" s="275"/>
      <c r="D13" s="275"/>
      <c r="E13" s="275"/>
      <c r="F13" s="275"/>
      <c r="G13" s="275"/>
      <c r="H13" s="275"/>
      <c r="I13" s="275"/>
      <c r="J13" s="275"/>
      <c r="K13" s="276"/>
      <c r="L13" s="57" t="s">
        <v>530</v>
      </c>
      <c r="M13" s="57" t="s">
        <v>531</v>
      </c>
      <c r="N13" s="57" t="s">
        <v>532</v>
      </c>
      <c r="O13" s="57" t="s">
        <v>530</v>
      </c>
      <c r="P13" s="57" t="s">
        <v>531</v>
      </c>
      <c r="Q13" s="57" t="s">
        <v>533</v>
      </c>
      <c r="R13" s="57" t="s">
        <v>530</v>
      </c>
      <c r="S13" s="57" t="s">
        <v>531</v>
      </c>
      <c r="T13" s="57" t="s">
        <v>533</v>
      </c>
      <c r="U13" s="57" t="s">
        <v>530</v>
      </c>
      <c r="V13" s="57" t="s">
        <v>531</v>
      </c>
      <c r="W13" s="57" t="s">
        <v>533</v>
      </c>
      <c r="X13" s="57" t="s">
        <v>530</v>
      </c>
      <c r="Y13" s="57" t="s">
        <v>531</v>
      </c>
      <c r="Z13" s="57" t="s">
        <v>533</v>
      </c>
      <c r="AA13" s="57" t="s">
        <v>530</v>
      </c>
      <c r="AB13" s="57" t="s">
        <v>531</v>
      </c>
      <c r="AC13" s="57" t="s">
        <v>533</v>
      </c>
      <c r="AD13" s="55"/>
    </row>
    <row r="14" spans="1:30" ht="30" customHeight="1" x14ac:dyDescent="0.3">
      <c r="A14" s="55"/>
      <c r="B14" s="269" t="s">
        <v>76</v>
      </c>
      <c r="C14" s="260" t="s">
        <v>534</v>
      </c>
      <c r="D14" s="260" t="s">
        <v>552</v>
      </c>
      <c r="E14" s="262" t="s">
        <v>0</v>
      </c>
      <c r="F14" s="262" t="s">
        <v>1</v>
      </c>
      <c r="G14" s="262" t="s">
        <v>10</v>
      </c>
      <c r="H14" s="262" t="s">
        <v>83</v>
      </c>
      <c r="I14" s="262" t="s">
        <v>2</v>
      </c>
      <c r="J14" s="283" t="s">
        <v>180</v>
      </c>
      <c r="K14" s="262" t="s">
        <v>7</v>
      </c>
      <c r="L14" s="58"/>
      <c r="M14" s="58"/>
      <c r="N14" s="59" t="str">
        <f>IF(L14="","",AVERAGE(N16:N18)/(L14*M14))</f>
        <v/>
      </c>
      <c r="O14" s="58"/>
      <c r="P14" s="58"/>
      <c r="Q14" s="59" t="str">
        <f>IF(O14="","",AVERAGE(Q16:Q18)/(O14*P14))</f>
        <v/>
      </c>
      <c r="R14" s="58"/>
      <c r="S14" s="58"/>
      <c r="T14" s="59" t="str">
        <f>IF(R14="","",AVERAGE(T16:T18)/(R14*S14))</f>
        <v/>
      </c>
      <c r="U14" s="58"/>
      <c r="V14" s="58"/>
      <c r="W14" s="59" t="str">
        <f>IF(U14="","",AVERAGE(W16:W18)/(U14*V14))</f>
        <v/>
      </c>
      <c r="X14" s="58"/>
      <c r="Y14" s="58"/>
      <c r="Z14" s="59" t="str">
        <f>IF(X14="","",AVERAGE(Z16:Z18)/(X14*Y14))</f>
        <v/>
      </c>
      <c r="AA14" s="58"/>
      <c r="AB14" s="58"/>
      <c r="AC14" s="59" t="str">
        <f>IF(AA14="","",AVERAGE(AC16:AC18)/(AA14*AB14))</f>
        <v/>
      </c>
      <c r="AD14" s="55"/>
    </row>
    <row r="15" spans="1:30" ht="17.399999999999999" customHeight="1" x14ac:dyDescent="0.35">
      <c r="A15" s="55"/>
      <c r="B15" s="270"/>
      <c r="C15" s="261"/>
      <c r="D15" s="261"/>
      <c r="E15" s="263"/>
      <c r="F15" s="263"/>
      <c r="G15" s="263"/>
      <c r="H15" s="263"/>
      <c r="I15" s="263"/>
      <c r="J15" s="284"/>
      <c r="K15" s="263"/>
      <c r="L15" s="60" t="s">
        <v>72</v>
      </c>
      <c r="M15" s="60" t="s">
        <v>73</v>
      </c>
      <c r="N15" s="60" t="s">
        <v>66</v>
      </c>
      <c r="O15" s="60" t="s">
        <v>72</v>
      </c>
      <c r="P15" s="60" t="s">
        <v>73</v>
      </c>
      <c r="Q15" s="60" t="s">
        <v>66</v>
      </c>
      <c r="R15" s="60" t="s">
        <v>72</v>
      </c>
      <c r="S15" s="60" t="s">
        <v>73</v>
      </c>
      <c r="T15" s="60" t="s">
        <v>66</v>
      </c>
      <c r="U15" s="60" t="s">
        <v>72</v>
      </c>
      <c r="V15" s="60" t="s">
        <v>73</v>
      </c>
      <c r="W15" s="60" t="s">
        <v>66</v>
      </c>
      <c r="X15" s="60" t="s">
        <v>72</v>
      </c>
      <c r="Y15" s="60" t="s">
        <v>73</v>
      </c>
      <c r="Z15" s="60" t="s">
        <v>66</v>
      </c>
      <c r="AA15" s="60" t="s">
        <v>72</v>
      </c>
      <c r="AB15" s="60" t="s">
        <v>73</v>
      </c>
      <c r="AC15" s="60" t="s">
        <v>66</v>
      </c>
      <c r="AD15" s="55"/>
    </row>
    <row r="16" spans="1:30" ht="19.95" customHeight="1" x14ac:dyDescent="0.5">
      <c r="A16" s="55"/>
      <c r="B16" s="69"/>
      <c r="C16" s="70">
        <f t="shared" ref="C16:C18" si="2">M16+P16+S16+V16+Y16+AB16</f>
        <v>0</v>
      </c>
      <c r="D16" s="71">
        <f t="shared" ref="D16:D18" si="3">C16-MIN(M16,P16,S16,V16,Y16,AB16)</f>
        <v>0</v>
      </c>
      <c r="E16" s="2"/>
      <c r="F16" s="2"/>
      <c r="G16" s="2"/>
      <c r="H16" s="2"/>
      <c r="I16" s="2"/>
      <c r="J16" s="69"/>
      <c r="K16" s="3" t="s">
        <v>445</v>
      </c>
      <c r="L16" s="68"/>
      <c r="M16" s="74">
        <f>IF(L16="",0,LOOKUP(L16,'Matrice classement'!$B$2:$C$19))</f>
        <v>0</v>
      </c>
      <c r="N16" s="75"/>
      <c r="O16" s="68"/>
      <c r="P16" s="74">
        <f>IF(O16="",0,LOOKUP(O16,'Matrice classement'!$B$2:$C$19))</f>
        <v>0</v>
      </c>
      <c r="Q16" s="75"/>
      <c r="R16" s="77"/>
      <c r="S16" s="76">
        <f>IF(R16="",0,LOOKUP(R16,'Matrice classement'!$B$2:$C$19))</f>
        <v>0</v>
      </c>
      <c r="T16" s="75"/>
      <c r="U16" s="68"/>
      <c r="V16" s="76">
        <f>IF(U16="",0,LOOKUP(U16,'Matrice classement'!$B$2:$C$19))</f>
        <v>0</v>
      </c>
      <c r="W16" s="83"/>
      <c r="X16" s="68"/>
      <c r="Y16" s="74">
        <f>IF(X16="",0,LOOKUP(X16,'Matrice classement'!$B$2:$C$19))</f>
        <v>0</v>
      </c>
      <c r="Z16" s="75"/>
      <c r="AA16" s="68"/>
      <c r="AB16" s="74">
        <f>IF(AA16="",0,LOOKUP(AA16,'Matrice classement'!$B$2:$C$19))</f>
        <v>0</v>
      </c>
      <c r="AC16" s="75"/>
      <c r="AD16" s="55"/>
    </row>
    <row r="17" spans="1:30" ht="19.95" customHeight="1" x14ac:dyDescent="0.5">
      <c r="A17" s="55"/>
      <c r="B17" s="69"/>
      <c r="C17" s="84">
        <f t="shared" si="2"/>
        <v>0</v>
      </c>
      <c r="D17" s="85">
        <f t="shared" si="3"/>
        <v>0</v>
      </c>
      <c r="E17" s="72"/>
      <c r="F17" s="72"/>
      <c r="G17" s="72"/>
      <c r="H17" s="72"/>
      <c r="I17" s="72"/>
      <c r="J17" s="72"/>
      <c r="K17" s="73" t="s">
        <v>445</v>
      </c>
      <c r="L17" s="68"/>
      <c r="M17" s="74">
        <f>IF(L17="",0,LOOKUP(L17,'Matrice classement'!$B$2:$C$19))</f>
        <v>0</v>
      </c>
      <c r="N17" s="75"/>
      <c r="O17" s="3"/>
      <c r="P17" s="74">
        <f>IF(O17="",0,LOOKUP(O17,'Matrice classement'!$B$2:$C$19))</f>
        <v>0</v>
      </c>
      <c r="Q17" s="1"/>
      <c r="R17" s="3"/>
      <c r="S17" s="74">
        <f>IF(R17="",0,LOOKUP(R17,'Matrice classement'!$B$2:$C$19))</f>
        <v>0</v>
      </c>
      <c r="T17" s="1"/>
      <c r="U17" s="68"/>
      <c r="V17" s="74">
        <f>IF(U17="",0,LOOKUP(U17,'Matrice classement'!$B$2:$C$19))</f>
        <v>0</v>
      </c>
      <c r="W17" s="75"/>
      <c r="X17" s="68"/>
      <c r="Y17" s="74">
        <f>IF(X17="",0,LOOKUP(X17,'Matrice classement'!$B$2:$C$19))</f>
        <v>0</v>
      </c>
      <c r="Z17" s="75"/>
      <c r="AA17" s="68"/>
      <c r="AB17" s="74">
        <f>IF(AA17="",0,LOOKUP(AA17,'Matrice classement'!$B$2:$C$19))</f>
        <v>0</v>
      </c>
      <c r="AC17" s="75"/>
      <c r="AD17" s="55"/>
    </row>
    <row r="18" spans="1:30" ht="19.95" customHeight="1" x14ac:dyDescent="0.5">
      <c r="A18" s="55"/>
      <c r="B18" s="69"/>
      <c r="C18" s="84">
        <f t="shared" si="2"/>
        <v>0</v>
      </c>
      <c r="D18" s="85">
        <f t="shared" si="3"/>
        <v>0</v>
      </c>
      <c r="E18" s="72"/>
      <c r="F18" s="72"/>
      <c r="G18" s="72"/>
      <c r="H18" s="72"/>
      <c r="I18" s="72"/>
      <c r="J18" s="72"/>
      <c r="K18" s="73" t="s">
        <v>445</v>
      </c>
      <c r="L18" s="68"/>
      <c r="M18" s="74">
        <f>IF(L18="",0,LOOKUP(L18,'Matrice classement'!$B$2:$C$19))</f>
        <v>0</v>
      </c>
      <c r="N18" s="75"/>
      <c r="O18" s="3"/>
      <c r="P18" s="74">
        <f>IF(O18="",0,LOOKUP(O18,'Matrice classement'!$B$2:$C$19))</f>
        <v>0</v>
      </c>
      <c r="Q18" s="1"/>
      <c r="R18" s="3"/>
      <c r="S18" s="74">
        <f>IF(R18="",0,LOOKUP(R18,'Matrice classement'!$B$2:$C$19))</f>
        <v>0</v>
      </c>
      <c r="T18" s="1"/>
      <c r="U18" s="68"/>
      <c r="V18" s="74">
        <f>IF(U18="",0,LOOKUP(U18,'Matrice classement'!$B$2:$C$19))</f>
        <v>0</v>
      </c>
      <c r="W18" s="75"/>
      <c r="X18" s="68"/>
      <c r="Y18" s="74">
        <f>IF(X18="",0,LOOKUP(X18,'Matrice classement'!$B$2:$C$19))</f>
        <v>0</v>
      </c>
      <c r="Z18" s="75"/>
      <c r="AA18" s="68"/>
      <c r="AB18" s="74">
        <f>IF(AA18="",0,LOOKUP(AA18,'Matrice classement'!$B$2:$C$19))</f>
        <v>0</v>
      </c>
      <c r="AC18" s="75"/>
      <c r="AD18" s="55"/>
    </row>
    <row r="19" spans="1:30" ht="19.95" customHeight="1" x14ac:dyDescent="0.4">
      <c r="A19" s="55"/>
      <c r="B19" s="55"/>
      <c r="C19" s="55"/>
      <c r="D19" s="55"/>
      <c r="E19" s="81"/>
      <c r="F19" s="81"/>
      <c r="G19" s="81"/>
      <c r="H19" s="81"/>
      <c r="I19" s="81"/>
      <c r="J19" s="81"/>
      <c r="K19" s="82"/>
      <c r="L19" s="82"/>
      <c r="M19" s="82"/>
      <c r="N19" s="55"/>
      <c r="O19" s="55"/>
      <c r="P19" s="55"/>
      <c r="Q19" s="55"/>
      <c r="R19" s="55"/>
      <c r="S19" s="55"/>
      <c r="T19" s="55"/>
      <c r="U19" s="55"/>
      <c r="V19" s="55"/>
      <c r="W19" s="55"/>
      <c r="X19" s="55"/>
      <c r="Y19" s="55"/>
      <c r="Z19" s="55"/>
      <c r="AA19" s="55"/>
      <c r="AB19" s="55"/>
      <c r="AC19" s="55"/>
      <c r="AD19" s="55"/>
    </row>
    <row r="20" spans="1:30" ht="30" customHeight="1" x14ac:dyDescent="0.3">
      <c r="A20" s="55"/>
      <c r="B20" s="271" t="s">
        <v>68</v>
      </c>
      <c r="C20" s="272"/>
      <c r="D20" s="272"/>
      <c r="E20" s="272"/>
      <c r="F20" s="272"/>
      <c r="G20" s="272"/>
      <c r="H20" s="272"/>
      <c r="I20" s="272"/>
      <c r="J20" s="272"/>
      <c r="K20" s="273"/>
      <c r="L20" s="230" t="s">
        <v>607</v>
      </c>
      <c r="M20" s="231"/>
      <c r="N20" s="232"/>
      <c r="O20" s="230" t="s">
        <v>608</v>
      </c>
      <c r="P20" s="231"/>
      <c r="Q20" s="232"/>
      <c r="R20" s="266" t="s">
        <v>609</v>
      </c>
      <c r="S20" s="231"/>
      <c r="T20" s="232"/>
      <c r="U20" s="230" t="s">
        <v>591</v>
      </c>
      <c r="V20" s="231"/>
      <c r="W20" s="232"/>
      <c r="X20" s="230" t="s">
        <v>610</v>
      </c>
      <c r="Y20" s="231"/>
      <c r="Z20" s="232"/>
      <c r="AA20" s="230" t="s">
        <v>611</v>
      </c>
      <c r="AB20" s="231"/>
      <c r="AC20" s="232"/>
      <c r="AD20" s="55"/>
    </row>
    <row r="21" spans="1:30" ht="30" customHeight="1" x14ac:dyDescent="0.3">
      <c r="A21" s="55"/>
      <c r="B21" s="274"/>
      <c r="C21" s="275"/>
      <c r="D21" s="275"/>
      <c r="E21" s="275"/>
      <c r="F21" s="275"/>
      <c r="G21" s="275"/>
      <c r="H21" s="275"/>
      <c r="I21" s="275"/>
      <c r="J21" s="275"/>
      <c r="K21" s="276"/>
      <c r="L21" s="57" t="s">
        <v>530</v>
      </c>
      <c r="M21" s="57" t="s">
        <v>531</v>
      </c>
      <c r="N21" s="57" t="s">
        <v>532</v>
      </c>
      <c r="O21" s="57" t="s">
        <v>530</v>
      </c>
      <c r="P21" s="57" t="s">
        <v>531</v>
      </c>
      <c r="Q21" s="57" t="s">
        <v>533</v>
      </c>
      <c r="R21" s="57" t="s">
        <v>530</v>
      </c>
      <c r="S21" s="57" t="s">
        <v>531</v>
      </c>
      <c r="T21" s="57" t="s">
        <v>533</v>
      </c>
      <c r="U21" s="57" t="s">
        <v>530</v>
      </c>
      <c r="V21" s="57" t="s">
        <v>531</v>
      </c>
      <c r="W21" s="57" t="s">
        <v>533</v>
      </c>
      <c r="X21" s="57" t="s">
        <v>530</v>
      </c>
      <c r="Y21" s="57" t="s">
        <v>531</v>
      </c>
      <c r="Z21" s="57" t="s">
        <v>533</v>
      </c>
      <c r="AA21" s="57" t="s">
        <v>530</v>
      </c>
      <c r="AB21" s="57" t="s">
        <v>531</v>
      </c>
      <c r="AC21" s="57" t="s">
        <v>533</v>
      </c>
      <c r="AD21" s="55"/>
    </row>
    <row r="22" spans="1:30" ht="30" customHeight="1" x14ac:dyDescent="0.3">
      <c r="A22" s="55"/>
      <c r="B22" s="269" t="s">
        <v>76</v>
      </c>
      <c r="C22" s="260" t="s">
        <v>534</v>
      </c>
      <c r="D22" s="260" t="s">
        <v>552</v>
      </c>
      <c r="E22" s="262" t="s">
        <v>0</v>
      </c>
      <c r="F22" s="262" t="s">
        <v>1</v>
      </c>
      <c r="G22" s="262" t="s">
        <v>10</v>
      </c>
      <c r="H22" s="262" t="s">
        <v>83</v>
      </c>
      <c r="I22" s="262" t="s">
        <v>2</v>
      </c>
      <c r="J22" s="283" t="s">
        <v>180</v>
      </c>
      <c r="K22" s="262" t="s">
        <v>7</v>
      </c>
      <c r="L22" s="58">
        <v>11</v>
      </c>
      <c r="M22" s="58">
        <v>3</v>
      </c>
      <c r="N22" s="59">
        <f>IF(L22="","",AVERAGE(N24:N26)/(L22*M22))</f>
        <v>0.45454545454545453</v>
      </c>
      <c r="O22" s="58"/>
      <c r="P22" s="58"/>
      <c r="Q22" s="59" t="str">
        <f>IF(O22="","",AVERAGE(Q24:Q26)/(O22*P22))</f>
        <v/>
      </c>
      <c r="R22" s="58"/>
      <c r="S22" s="58"/>
      <c r="T22" s="59" t="str">
        <f>IF(R22="","",AVERAGE(T24:T26)/(R22*S22))</f>
        <v/>
      </c>
      <c r="U22" s="58"/>
      <c r="V22" s="58"/>
      <c r="W22" s="59" t="str">
        <f>IF(U22="","",AVERAGE(W24:W26)/(U22*V22))</f>
        <v/>
      </c>
      <c r="X22" s="58"/>
      <c r="Y22" s="58"/>
      <c r="Z22" s="59" t="str">
        <f>IF(X22="","",AVERAGE(Z24:Z26)/(X22*Y22))</f>
        <v/>
      </c>
      <c r="AA22" s="58"/>
      <c r="AB22" s="58"/>
      <c r="AC22" s="59" t="str">
        <f>IF(AA22="","",AVERAGE(AC24:AC26)/(AA22*AB22))</f>
        <v/>
      </c>
      <c r="AD22" s="55"/>
    </row>
    <row r="23" spans="1:30" ht="19.95" customHeight="1" x14ac:dyDescent="0.35">
      <c r="A23" s="55"/>
      <c r="B23" s="270"/>
      <c r="C23" s="261"/>
      <c r="D23" s="261"/>
      <c r="E23" s="263"/>
      <c r="F23" s="263"/>
      <c r="G23" s="263"/>
      <c r="H23" s="263"/>
      <c r="I23" s="263"/>
      <c r="J23" s="284"/>
      <c r="K23" s="263"/>
      <c r="L23" s="60" t="s">
        <v>72</v>
      </c>
      <c r="M23" s="60" t="s">
        <v>73</v>
      </c>
      <c r="N23" s="60" t="s">
        <v>66</v>
      </c>
      <c r="O23" s="60" t="s">
        <v>72</v>
      </c>
      <c r="P23" s="60" t="s">
        <v>73</v>
      </c>
      <c r="Q23" s="60" t="s">
        <v>66</v>
      </c>
      <c r="R23" s="60" t="s">
        <v>72</v>
      </c>
      <c r="S23" s="60" t="s">
        <v>73</v>
      </c>
      <c r="T23" s="60" t="s">
        <v>66</v>
      </c>
      <c r="U23" s="60" t="s">
        <v>72</v>
      </c>
      <c r="V23" s="60" t="s">
        <v>73</v>
      </c>
      <c r="W23" s="60" t="s">
        <v>66</v>
      </c>
      <c r="X23" s="60" t="s">
        <v>72</v>
      </c>
      <c r="Y23" s="60" t="s">
        <v>73</v>
      </c>
      <c r="Z23" s="60" t="s">
        <v>66</v>
      </c>
      <c r="AA23" s="60" t="s">
        <v>72</v>
      </c>
      <c r="AB23" s="60" t="s">
        <v>73</v>
      </c>
      <c r="AC23" s="60" t="s">
        <v>66</v>
      </c>
      <c r="AD23" s="55"/>
    </row>
    <row r="24" spans="1:30" ht="19.8" x14ac:dyDescent="0.5">
      <c r="A24" s="55"/>
      <c r="B24" s="69">
        <v>1</v>
      </c>
      <c r="C24" s="84">
        <f>M24+P24+S24+V24+Y24+AB24</f>
        <v>20</v>
      </c>
      <c r="D24" s="85">
        <f>C24-MIN(M24,P24,S24,V24,Y24,AB24)</f>
        <v>20</v>
      </c>
      <c r="E24" s="72" t="s">
        <v>435</v>
      </c>
      <c r="F24" s="72" t="s">
        <v>486</v>
      </c>
      <c r="G24" s="72" t="s">
        <v>548</v>
      </c>
      <c r="H24" s="72" t="s">
        <v>560</v>
      </c>
      <c r="I24" s="72" t="s">
        <v>613</v>
      </c>
      <c r="J24" s="72"/>
      <c r="K24" s="73" t="s">
        <v>18</v>
      </c>
      <c r="L24" s="3">
        <v>1</v>
      </c>
      <c r="M24" s="74">
        <f>IF(L24="",0,LOOKUP(L24,'Matrice classement'!$B$2:$C$19))</f>
        <v>20</v>
      </c>
      <c r="N24" s="1">
        <v>15</v>
      </c>
      <c r="O24" s="3"/>
      <c r="P24" s="74">
        <f>IF(O24="",0,LOOKUP(O24,'Matrice classement'!$B$2:$C$19))</f>
        <v>0</v>
      </c>
      <c r="Q24" s="138"/>
      <c r="R24" s="3"/>
      <c r="S24" s="74">
        <f>IF(R24="",0,LOOKUP(R24,'Matrice classement'!$B$2:$C$19))</f>
        <v>0</v>
      </c>
      <c r="T24" s="1"/>
      <c r="U24" s="68"/>
      <c r="V24" s="74">
        <f>IF(U24="",0,LOOKUP(U24,'Matrice classement'!$B$2:$C$19))</f>
        <v>0</v>
      </c>
      <c r="W24" s="75"/>
      <c r="X24" s="68"/>
      <c r="Y24" s="74">
        <f>IF(X24="",0,LOOKUP(X24,'Matrice classement'!$B$2:$C$19))</f>
        <v>0</v>
      </c>
      <c r="Z24" s="75"/>
      <c r="AA24" s="68"/>
      <c r="AB24" s="74">
        <f>IF(AA24="",0,LOOKUP(AA24,'Matrice classement'!$B$2:$C$19))</f>
        <v>0</v>
      </c>
      <c r="AC24" s="75"/>
      <c r="AD24" s="55"/>
    </row>
    <row r="25" spans="1:30" ht="19.5" customHeight="1" x14ac:dyDescent="0.5">
      <c r="A25" s="55"/>
      <c r="B25" s="69"/>
      <c r="C25" s="84">
        <f>M25+P25+S25+V25+Y25+AB25</f>
        <v>0</v>
      </c>
      <c r="D25" s="85">
        <f>C25-MIN(M25,P25,S25,V25,Y25,AB25)</f>
        <v>0</v>
      </c>
      <c r="E25" s="5"/>
      <c r="F25" s="5"/>
      <c r="G25" s="5"/>
      <c r="H25" s="5"/>
      <c r="I25" s="5"/>
      <c r="J25" s="5"/>
      <c r="K25" s="6" t="s">
        <v>18</v>
      </c>
      <c r="L25" s="68"/>
      <c r="M25" s="74">
        <f>IF(L25="",0,LOOKUP(L25,'Matrice classement'!$B$2:$C$19))</f>
        <v>0</v>
      </c>
      <c r="N25" s="75"/>
      <c r="O25" s="3"/>
      <c r="P25" s="74">
        <f>IF(O25="",0,LOOKUP(O25,'Matrice classement'!$B$2:$C$19))</f>
        <v>0</v>
      </c>
      <c r="Q25" s="138"/>
      <c r="R25" s="3"/>
      <c r="S25" s="74">
        <f>IF(R25="",0,LOOKUP(R25,'Matrice classement'!$B$2:$C$19))</f>
        <v>0</v>
      </c>
      <c r="T25" s="1"/>
      <c r="U25" s="68"/>
      <c r="V25" s="74">
        <f>IF(U25="",0,LOOKUP(U25,'Matrice classement'!$B$2:$C$19))</f>
        <v>0</v>
      </c>
      <c r="W25" s="75"/>
      <c r="X25" s="68"/>
      <c r="Y25" s="74">
        <f>IF(X25="",0,LOOKUP(X25,'Matrice classement'!$B$2:$C$19))</f>
        <v>0</v>
      </c>
      <c r="Z25" s="75"/>
      <c r="AA25" s="68"/>
      <c r="AB25" s="74">
        <f>IF(AA25="",0,LOOKUP(AA25,'Matrice classement'!$B$2:$C$19))</f>
        <v>0</v>
      </c>
      <c r="AC25" s="75"/>
      <c r="AD25" s="55"/>
    </row>
    <row r="26" spans="1:30" ht="19.95" customHeight="1" x14ac:dyDescent="0.5">
      <c r="A26" s="55"/>
      <c r="B26" s="69"/>
      <c r="C26" s="84">
        <f>M26+P26+S26+V26+Y26+AB26</f>
        <v>0</v>
      </c>
      <c r="D26" s="85">
        <f>C26-MIN(M26,P26,S26,V26,Y26,AB26)</f>
        <v>0</v>
      </c>
      <c r="E26" s="72"/>
      <c r="F26" s="72"/>
      <c r="G26" s="72"/>
      <c r="H26" s="72"/>
      <c r="I26" s="72"/>
      <c r="J26" s="72"/>
      <c r="K26" s="73" t="s">
        <v>18</v>
      </c>
      <c r="L26" s="68"/>
      <c r="M26" s="74">
        <f>IF(L26="",0,LOOKUP(L26,'Matrice classement'!$B$2:$C$19))</f>
        <v>0</v>
      </c>
      <c r="N26" s="75"/>
      <c r="O26" s="68"/>
      <c r="P26" s="74">
        <f>IF(O26="",0,LOOKUP(O26,'Matrice classement'!$B$2:$C$19))</f>
        <v>0</v>
      </c>
      <c r="Q26" s="86"/>
      <c r="R26" s="68"/>
      <c r="S26" s="74">
        <f>IF(R26="",0,LOOKUP(R26,'Matrice classement'!$B$2:$C$19))</f>
        <v>0</v>
      </c>
      <c r="T26" s="75"/>
      <c r="U26" s="3"/>
      <c r="V26" s="74">
        <f>IF(U26="",0,LOOKUP(U26,'Matrice classement'!$B$2:$C$19))</f>
        <v>0</v>
      </c>
      <c r="W26" s="75"/>
      <c r="X26" s="68"/>
      <c r="Y26" s="74">
        <f>IF(X26="",0,LOOKUP(X26,'Matrice classement'!$B$2:$C$19))</f>
        <v>0</v>
      </c>
      <c r="Z26" s="75"/>
      <c r="AA26" s="68"/>
      <c r="AB26" s="74">
        <f>IF(AA26="",0,LOOKUP(AA26,'Matrice classement'!$B$2:$C$19))</f>
        <v>0</v>
      </c>
      <c r="AC26" s="75"/>
      <c r="AD26" s="55"/>
    </row>
    <row r="27" spans="1:30" ht="21" x14ac:dyDescent="0.4">
      <c r="A27" s="55"/>
      <c r="B27" s="55"/>
      <c r="C27" s="55"/>
      <c r="D27" s="55"/>
      <c r="E27" s="81"/>
      <c r="F27" s="81"/>
      <c r="G27" s="81"/>
      <c r="H27" s="81"/>
      <c r="I27" s="81"/>
      <c r="J27" s="81"/>
      <c r="K27" s="82"/>
      <c r="L27" s="82"/>
      <c r="M27" s="82"/>
      <c r="N27" s="55"/>
      <c r="O27" s="55"/>
      <c r="P27" s="55"/>
      <c r="Q27" s="55"/>
      <c r="R27" s="55"/>
      <c r="S27" s="55"/>
      <c r="T27" s="55"/>
      <c r="U27" s="55"/>
      <c r="V27" s="55"/>
      <c r="W27" s="55"/>
      <c r="X27" s="55"/>
      <c r="Y27" s="55"/>
      <c r="Z27" s="55"/>
      <c r="AA27" s="55"/>
      <c r="AB27" s="55"/>
      <c r="AC27" s="55"/>
      <c r="AD27" s="55"/>
    </row>
    <row r="28" spans="1:30" ht="30" customHeight="1" x14ac:dyDescent="0.3">
      <c r="A28" s="55"/>
      <c r="B28" s="271" t="s">
        <v>69</v>
      </c>
      <c r="C28" s="272"/>
      <c r="D28" s="272"/>
      <c r="E28" s="272"/>
      <c r="F28" s="272"/>
      <c r="G28" s="272"/>
      <c r="H28" s="272"/>
      <c r="I28" s="272"/>
      <c r="J28" s="272"/>
      <c r="K28" s="273"/>
      <c r="L28" s="230" t="s">
        <v>607</v>
      </c>
      <c r="M28" s="231"/>
      <c r="N28" s="232"/>
      <c r="O28" s="230" t="s">
        <v>608</v>
      </c>
      <c r="P28" s="231"/>
      <c r="Q28" s="232"/>
      <c r="R28" s="266" t="s">
        <v>609</v>
      </c>
      <c r="S28" s="231"/>
      <c r="T28" s="232"/>
      <c r="U28" s="230" t="s">
        <v>591</v>
      </c>
      <c r="V28" s="231"/>
      <c r="W28" s="232"/>
      <c r="X28" s="230" t="s">
        <v>610</v>
      </c>
      <c r="Y28" s="231"/>
      <c r="Z28" s="232"/>
      <c r="AA28" s="230" t="s">
        <v>611</v>
      </c>
      <c r="AB28" s="231"/>
      <c r="AC28" s="232"/>
      <c r="AD28" s="55"/>
    </row>
    <row r="29" spans="1:30" ht="30" customHeight="1" x14ac:dyDescent="0.3">
      <c r="A29" s="55"/>
      <c r="B29" s="274"/>
      <c r="C29" s="275"/>
      <c r="D29" s="275"/>
      <c r="E29" s="275"/>
      <c r="F29" s="275"/>
      <c r="G29" s="275"/>
      <c r="H29" s="275"/>
      <c r="I29" s="275"/>
      <c r="J29" s="275"/>
      <c r="K29" s="276"/>
      <c r="L29" s="57" t="s">
        <v>530</v>
      </c>
      <c r="M29" s="57" t="s">
        <v>531</v>
      </c>
      <c r="N29" s="57" t="s">
        <v>532</v>
      </c>
      <c r="O29" s="57" t="s">
        <v>530</v>
      </c>
      <c r="P29" s="57" t="s">
        <v>531</v>
      </c>
      <c r="Q29" s="57" t="s">
        <v>533</v>
      </c>
      <c r="R29" s="57" t="s">
        <v>530</v>
      </c>
      <c r="S29" s="57" t="s">
        <v>531</v>
      </c>
      <c r="T29" s="57" t="s">
        <v>533</v>
      </c>
      <c r="U29" s="57" t="s">
        <v>530</v>
      </c>
      <c r="V29" s="57" t="s">
        <v>531</v>
      </c>
      <c r="W29" s="57" t="s">
        <v>533</v>
      </c>
      <c r="X29" s="57" t="s">
        <v>530</v>
      </c>
      <c r="Y29" s="57" t="s">
        <v>531</v>
      </c>
      <c r="Z29" s="57" t="s">
        <v>533</v>
      </c>
      <c r="AA29" s="57" t="s">
        <v>530</v>
      </c>
      <c r="AB29" s="57" t="s">
        <v>531</v>
      </c>
      <c r="AC29" s="57" t="s">
        <v>533</v>
      </c>
      <c r="AD29" s="55"/>
    </row>
    <row r="30" spans="1:30" ht="30" customHeight="1" x14ac:dyDescent="0.3">
      <c r="A30" s="55"/>
      <c r="B30" s="269" t="s">
        <v>76</v>
      </c>
      <c r="C30" s="260" t="s">
        <v>534</v>
      </c>
      <c r="D30" s="260" t="s">
        <v>552</v>
      </c>
      <c r="E30" s="262" t="s">
        <v>0</v>
      </c>
      <c r="F30" s="262" t="s">
        <v>1</v>
      </c>
      <c r="G30" s="262" t="s">
        <v>10</v>
      </c>
      <c r="H30" s="262" t="s">
        <v>83</v>
      </c>
      <c r="I30" s="262" t="s">
        <v>2</v>
      </c>
      <c r="J30" s="283" t="s">
        <v>180</v>
      </c>
      <c r="K30" s="262" t="s">
        <v>7</v>
      </c>
      <c r="L30" s="58"/>
      <c r="M30" s="58"/>
      <c r="N30" s="59" t="str">
        <f>IF(L30="","",AVERAGE(N32:N34)/(L30*M30))</f>
        <v/>
      </c>
      <c r="O30" s="58"/>
      <c r="P30" s="58"/>
      <c r="Q30" s="59" t="str">
        <f>IF(O30="","",AVERAGE(Q32:Q34)/(O30*P30))</f>
        <v/>
      </c>
      <c r="R30" s="58"/>
      <c r="S30" s="58"/>
      <c r="T30" s="59" t="str">
        <f>IF(R30="","",AVERAGE(T32:T34)/(R30*S30))</f>
        <v/>
      </c>
      <c r="U30" s="58"/>
      <c r="V30" s="58"/>
      <c r="W30" s="59" t="str">
        <f>IF(U30="","",AVERAGE(W32:W34)/(U30*V30))</f>
        <v/>
      </c>
      <c r="X30" s="58"/>
      <c r="Y30" s="58"/>
      <c r="Z30" s="59" t="str">
        <f>IF(X30="","",AVERAGE(Z32:Z34)/(X30*Y30))</f>
        <v/>
      </c>
      <c r="AA30" s="58"/>
      <c r="AB30" s="58"/>
      <c r="AC30" s="59" t="str">
        <f>IF(AA30="","",AVERAGE(AC32:AC34)/(AA30*AB30))</f>
        <v/>
      </c>
      <c r="AD30" s="55"/>
    </row>
    <row r="31" spans="1:30" ht="19.5" customHeight="1" x14ac:dyDescent="0.35">
      <c r="A31" s="55"/>
      <c r="B31" s="270"/>
      <c r="C31" s="261"/>
      <c r="D31" s="261"/>
      <c r="E31" s="263"/>
      <c r="F31" s="263"/>
      <c r="G31" s="263"/>
      <c r="H31" s="263"/>
      <c r="I31" s="263"/>
      <c r="J31" s="284"/>
      <c r="K31" s="263"/>
      <c r="L31" s="60" t="s">
        <v>72</v>
      </c>
      <c r="M31" s="60" t="s">
        <v>73</v>
      </c>
      <c r="N31" s="60" t="s">
        <v>66</v>
      </c>
      <c r="O31" s="60" t="s">
        <v>72</v>
      </c>
      <c r="P31" s="60" t="s">
        <v>73</v>
      </c>
      <c r="Q31" s="60" t="s">
        <v>66</v>
      </c>
      <c r="R31" s="60" t="s">
        <v>72</v>
      </c>
      <c r="S31" s="60" t="s">
        <v>73</v>
      </c>
      <c r="T31" s="60" t="s">
        <v>66</v>
      </c>
      <c r="U31" s="60" t="s">
        <v>72</v>
      </c>
      <c r="V31" s="60" t="s">
        <v>73</v>
      </c>
      <c r="W31" s="60" t="s">
        <v>66</v>
      </c>
      <c r="X31" s="60" t="s">
        <v>72</v>
      </c>
      <c r="Y31" s="60" t="s">
        <v>73</v>
      </c>
      <c r="Z31" s="60" t="s">
        <v>66</v>
      </c>
      <c r="AA31" s="60" t="s">
        <v>72</v>
      </c>
      <c r="AB31" s="60" t="s">
        <v>73</v>
      </c>
      <c r="AC31" s="60" t="s">
        <v>66</v>
      </c>
      <c r="AD31" s="55"/>
    </row>
    <row r="32" spans="1:30" ht="19.5" customHeight="1" x14ac:dyDescent="0.5">
      <c r="A32" s="55"/>
      <c r="B32" s="69"/>
      <c r="C32" s="84">
        <f t="shared" ref="C32:C34" si="4">M32+P32+S32+V32+Y32+AB32</f>
        <v>0</v>
      </c>
      <c r="D32" s="85">
        <f t="shared" ref="D32:D34" si="5">C32-MIN(M32,P32,S32,V32,Y32,AB32)</f>
        <v>0</v>
      </c>
      <c r="E32" s="72"/>
      <c r="F32" s="72"/>
      <c r="G32" s="72"/>
      <c r="H32" s="72"/>
      <c r="I32" s="72"/>
      <c r="J32" s="72"/>
      <c r="K32" s="73" t="s">
        <v>38</v>
      </c>
      <c r="L32" s="68"/>
      <c r="M32" s="74">
        <f>IF(L32="",0,LOOKUP(L32,'Matrice classement'!$B$2:$C$19))</f>
        <v>0</v>
      </c>
      <c r="N32" s="75"/>
      <c r="O32" s="68"/>
      <c r="P32" s="74">
        <f>IF(O32="",0,LOOKUP(O32,'Matrice classement'!$B$2:$C$19))</f>
        <v>0</v>
      </c>
      <c r="Q32" s="75"/>
      <c r="R32" s="68"/>
      <c r="S32" s="74">
        <f>IF(R32="",0,LOOKUP(R32,'Matrice classement'!$B$2:$C$19))</f>
        <v>0</v>
      </c>
      <c r="T32" s="75"/>
      <c r="U32" s="68"/>
      <c r="V32" s="74">
        <f>IF(U32="",0,LOOKUP(U32,'Matrice classement'!$B$2:$C$19))</f>
        <v>0</v>
      </c>
      <c r="W32" s="75"/>
      <c r="X32" s="68"/>
      <c r="Y32" s="74">
        <f>IF(X32="",0,LOOKUP(X32,'Matrice classement'!$B$2:$C$19))</f>
        <v>0</v>
      </c>
      <c r="Z32" s="75"/>
      <c r="AA32" s="68"/>
      <c r="AB32" s="74">
        <f>IF(AA32="",0,LOOKUP(AA32,'Matrice classement'!$B$2:$C$19))</f>
        <v>0</v>
      </c>
      <c r="AC32" s="75"/>
      <c r="AD32" s="55"/>
    </row>
    <row r="33" spans="1:30" ht="19.2" customHeight="1" x14ac:dyDescent="0.5">
      <c r="A33" s="55"/>
      <c r="B33" s="69"/>
      <c r="C33" s="84">
        <f t="shared" si="4"/>
        <v>0</v>
      </c>
      <c r="D33" s="85">
        <f t="shared" si="5"/>
        <v>0</v>
      </c>
      <c r="E33" s="5"/>
      <c r="F33" s="5"/>
      <c r="G33" s="5"/>
      <c r="H33" s="5"/>
      <c r="I33" s="5"/>
      <c r="J33" s="5"/>
      <c r="K33" s="6" t="s">
        <v>38</v>
      </c>
      <c r="L33" s="68"/>
      <c r="M33" s="74">
        <f>IF(L33="",0,LOOKUP(L33,'Matrice classement'!$B$2:$C$19))</f>
        <v>0</v>
      </c>
      <c r="N33" s="75"/>
      <c r="O33" s="68"/>
      <c r="P33" s="74">
        <f>IF(O33="",0,LOOKUP(O33,'Matrice classement'!$B$2:$C$19))</f>
        <v>0</v>
      </c>
      <c r="Q33" s="75"/>
      <c r="R33" s="68"/>
      <c r="S33" s="74">
        <f>IF(R33="",0,LOOKUP(R33,'Matrice classement'!$B$2:$C$19))</f>
        <v>0</v>
      </c>
      <c r="T33" s="75"/>
      <c r="U33" s="68"/>
      <c r="V33" s="74">
        <f>IF(U33="",0,LOOKUP(U33,'Matrice classement'!$B$2:$C$19))</f>
        <v>0</v>
      </c>
      <c r="W33" s="75"/>
      <c r="X33" s="68"/>
      <c r="Y33" s="74">
        <f>IF(X33="",0,LOOKUP(X33,'Matrice classement'!$B$2:$C$19))</f>
        <v>0</v>
      </c>
      <c r="Z33" s="75"/>
      <c r="AA33" s="68"/>
      <c r="AB33" s="74">
        <f>IF(AA33="",0,LOOKUP(AA33,'Matrice classement'!$B$2:$C$19))</f>
        <v>0</v>
      </c>
      <c r="AC33" s="75"/>
      <c r="AD33" s="55"/>
    </row>
    <row r="34" spans="1:30" ht="19.8" x14ac:dyDescent="0.5">
      <c r="A34" s="55"/>
      <c r="B34" s="69"/>
      <c r="C34" s="84">
        <f t="shared" si="4"/>
        <v>0</v>
      </c>
      <c r="D34" s="85">
        <f t="shared" si="5"/>
        <v>0</v>
      </c>
      <c r="E34" s="72"/>
      <c r="F34" s="72"/>
      <c r="G34" s="72"/>
      <c r="H34" s="72"/>
      <c r="I34" s="72"/>
      <c r="J34" s="72"/>
      <c r="K34" s="73" t="s">
        <v>38</v>
      </c>
      <c r="L34" s="68"/>
      <c r="M34" s="74">
        <f>IF(L34="",0,LOOKUP(L34,'Matrice classement'!$B$2:$C$19))</f>
        <v>0</v>
      </c>
      <c r="N34" s="75"/>
      <c r="O34" s="68"/>
      <c r="P34" s="74">
        <f>IF(O34="",0,LOOKUP(O34,'Matrice classement'!$B$2:$C$19))</f>
        <v>0</v>
      </c>
      <c r="Q34" s="75"/>
      <c r="R34" s="87"/>
      <c r="S34" s="74">
        <f>IF(R34="",0,LOOKUP(R34,'Matrice classement'!$B$2:$C$19))</f>
        <v>0</v>
      </c>
      <c r="T34" s="75"/>
      <c r="U34" s="87"/>
      <c r="V34" s="74">
        <f>IF(U34="",0,LOOKUP(U34,'Matrice classement'!$B$2:$C$19))</f>
        <v>0</v>
      </c>
      <c r="W34" s="75"/>
      <c r="X34" s="68"/>
      <c r="Y34" s="74">
        <f>IF(X34="",0,LOOKUP(X34,'Matrice classement'!$B$2:$C$19))</f>
        <v>0</v>
      </c>
      <c r="Z34" s="75"/>
      <c r="AA34" s="68"/>
      <c r="AB34" s="74">
        <f>IF(AA34="",0,LOOKUP(AA34,'Matrice classement'!$B$2:$C$19))</f>
        <v>0</v>
      </c>
      <c r="AC34" s="75"/>
      <c r="AD34" s="55"/>
    </row>
    <row r="35" spans="1:30" ht="19.95" customHeight="1" x14ac:dyDescent="0.4">
      <c r="A35" s="55"/>
      <c r="B35" s="55"/>
      <c r="C35" s="55"/>
      <c r="D35" s="55"/>
      <c r="E35" s="81"/>
      <c r="F35" s="81"/>
      <c r="G35" s="81"/>
      <c r="H35" s="81"/>
      <c r="I35" s="81"/>
      <c r="J35" s="81"/>
      <c r="K35" s="82"/>
      <c r="L35" s="82"/>
      <c r="M35" s="82"/>
      <c r="N35" s="55"/>
      <c r="O35" s="55"/>
      <c r="P35" s="55"/>
      <c r="Q35" s="55"/>
      <c r="R35" s="55"/>
      <c r="S35" s="55"/>
      <c r="T35" s="55"/>
      <c r="U35" s="55"/>
      <c r="V35" s="55"/>
      <c r="W35" s="55"/>
      <c r="X35" s="55"/>
      <c r="Y35" s="55"/>
      <c r="Z35" s="55"/>
      <c r="AA35" s="55"/>
      <c r="AB35" s="55"/>
      <c r="AC35" s="55"/>
      <c r="AD35" s="55"/>
    </row>
    <row r="36" spans="1:30" ht="30" customHeight="1" x14ac:dyDescent="0.3">
      <c r="A36" s="55"/>
      <c r="B36" s="271" t="s">
        <v>70</v>
      </c>
      <c r="C36" s="272"/>
      <c r="D36" s="272"/>
      <c r="E36" s="272"/>
      <c r="F36" s="272"/>
      <c r="G36" s="272"/>
      <c r="H36" s="272"/>
      <c r="I36" s="272"/>
      <c r="J36" s="272"/>
      <c r="K36" s="273"/>
      <c r="L36" s="230" t="s">
        <v>607</v>
      </c>
      <c r="M36" s="231"/>
      <c r="N36" s="232"/>
      <c r="O36" s="230" t="s">
        <v>608</v>
      </c>
      <c r="P36" s="231"/>
      <c r="Q36" s="232"/>
      <c r="R36" s="266" t="s">
        <v>609</v>
      </c>
      <c r="S36" s="231"/>
      <c r="T36" s="232"/>
      <c r="U36" s="230" t="s">
        <v>591</v>
      </c>
      <c r="V36" s="231"/>
      <c r="W36" s="232"/>
      <c r="X36" s="230" t="s">
        <v>610</v>
      </c>
      <c r="Y36" s="231"/>
      <c r="Z36" s="232"/>
      <c r="AA36" s="230" t="s">
        <v>611</v>
      </c>
      <c r="AB36" s="231"/>
      <c r="AC36" s="232"/>
      <c r="AD36" s="55"/>
    </row>
    <row r="37" spans="1:30" ht="30" customHeight="1" x14ac:dyDescent="0.3">
      <c r="A37" s="55"/>
      <c r="B37" s="274"/>
      <c r="C37" s="275"/>
      <c r="D37" s="275"/>
      <c r="E37" s="275"/>
      <c r="F37" s="275"/>
      <c r="G37" s="275"/>
      <c r="H37" s="275"/>
      <c r="I37" s="275"/>
      <c r="J37" s="275"/>
      <c r="K37" s="276"/>
      <c r="L37" s="57" t="s">
        <v>530</v>
      </c>
      <c r="M37" s="57" t="s">
        <v>531</v>
      </c>
      <c r="N37" s="57" t="s">
        <v>532</v>
      </c>
      <c r="O37" s="57" t="s">
        <v>530</v>
      </c>
      <c r="P37" s="57" t="s">
        <v>531</v>
      </c>
      <c r="Q37" s="57" t="s">
        <v>533</v>
      </c>
      <c r="R37" s="57" t="s">
        <v>530</v>
      </c>
      <c r="S37" s="57" t="s">
        <v>531</v>
      </c>
      <c r="T37" s="57" t="s">
        <v>533</v>
      </c>
      <c r="U37" s="57" t="s">
        <v>530</v>
      </c>
      <c r="V37" s="57" t="s">
        <v>531</v>
      </c>
      <c r="W37" s="57" t="s">
        <v>533</v>
      </c>
      <c r="X37" s="57" t="s">
        <v>530</v>
      </c>
      <c r="Y37" s="57" t="s">
        <v>531</v>
      </c>
      <c r="Z37" s="57" t="s">
        <v>533</v>
      </c>
      <c r="AA37" s="57" t="s">
        <v>530</v>
      </c>
      <c r="AB37" s="57" t="s">
        <v>531</v>
      </c>
      <c r="AC37" s="57" t="s">
        <v>533</v>
      </c>
      <c r="AD37" s="55"/>
    </row>
    <row r="38" spans="1:30" ht="33.6" customHeight="1" x14ac:dyDescent="0.3">
      <c r="A38" s="55"/>
      <c r="B38" s="269" t="s">
        <v>76</v>
      </c>
      <c r="C38" s="260" t="s">
        <v>534</v>
      </c>
      <c r="D38" s="260" t="s">
        <v>552</v>
      </c>
      <c r="E38" s="262" t="s">
        <v>0</v>
      </c>
      <c r="F38" s="262" t="s">
        <v>1</v>
      </c>
      <c r="G38" s="262" t="s">
        <v>10</v>
      </c>
      <c r="H38" s="262" t="s">
        <v>83</v>
      </c>
      <c r="I38" s="262" t="s">
        <v>2</v>
      </c>
      <c r="J38" s="283" t="s">
        <v>180</v>
      </c>
      <c r="K38" s="262" t="s">
        <v>7</v>
      </c>
      <c r="L38" s="58">
        <v>11</v>
      </c>
      <c r="M38" s="58">
        <v>3</v>
      </c>
      <c r="N38" s="59">
        <f>IF(L38="","",AVERAGE(N40:N42)/(L38*M38))</f>
        <v>1.6212121212121211</v>
      </c>
      <c r="O38" s="58"/>
      <c r="P38" s="58"/>
      <c r="Q38" s="59" t="str">
        <f>IF(O38="","",AVERAGE(Q40:Q42)/(O38*P38))</f>
        <v/>
      </c>
      <c r="R38" s="58"/>
      <c r="S38" s="58"/>
      <c r="T38" s="59" t="str">
        <f>IF(R38="","",AVERAGE(T40:T42)/(R38*S38))</f>
        <v/>
      </c>
      <c r="U38" s="58"/>
      <c r="V38" s="58"/>
      <c r="W38" s="59" t="str">
        <f>IF(U38="","",AVERAGE(W40:W42)/(U38*V38))</f>
        <v/>
      </c>
      <c r="X38" s="58"/>
      <c r="Y38" s="58"/>
      <c r="Z38" s="59" t="str">
        <f>IF(X38="","",AVERAGE(Z40:Z42)/(X38*Y38))</f>
        <v/>
      </c>
      <c r="AA38" s="58"/>
      <c r="AB38" s="58"/>
      <c r="AC38" s="59" t="str">
        <f>IF(AA38="","",AVERAGE(AC40:AC42)/(AA38*AB38))</f>
        <v/>
      </c>
      <c r="AD38" s="55"/>
    </row>
    <row r="39" spans="1:30" ht="19.5" customHeight="1" x14ac:dyDescent="0.35">
      <c r="A39" s="55"/>
      <c r="B39" s="270"/>
      <c r="C39" s="261"/>
      <c r="D39" s="261"/>
      <c r="E39" s="263"/>
      <c r="F39" s="263"/>
      <c r="G39" s="263"/>
      <c r="H39" s="263"/>
      <c r="I39" s="263"/>
      <c r="J39" s="284"/>
      <c r="K39" s="263"/>
      <c r="L39" s="60" t="s">
        <v>72</v>
      </c>
      <c r="M39" s="60" t="s">
        <v>73</v>
      </c>
      <c r="N39" s="60" t="s">
        <v>66</v>
      </c>
      <c r="O39" s="60" t="s">
        <v>72</v>
      </c>
      <c r="P39" s="60" t="s">
        <v>73</v>
      </c>
      <c r="Q39" s="60" t="s">
        <v>66</v>
      </c>
      <c r="R39" s="60" t="s">
        <v>72</v>
      </c>
      <c r="S39" s="60" t="s">
        <v>73</v>
      </c>
      <c r="T39" s="60" t="s">
        <v>66</v>
      </c>
      <c r="U39" s="60" t="s">
        <v>72</v>
      </c>
      <c r="V39" s="60" t="s">
        <v>73</v>
      </c>
      <c r="W39" s="60" t="s">
        <v>66</v>
      </c>
      <c r="X39" s="60" t="s">
        <v>72</v>
      </c>
      <c r="Y39" s="60" t="s">
        <v>73</v>
      </c>
      <c r="Z39" s="60" t="s">
        <v>66</v>
      </c>
      <c r="AA39" s="60" t="s">
        <v>72</v>
      </c>
      <c r="AB39" s="60" t="s">
        <v>73</v>
      </c>
      <c r="AC39" s="60" t="s">
        <v>66</v>
      </c>
      <c r="AD39" s="55"/>
    </row>
    <row r="40" spans="1:30" ht="19.8" customHeight="1" x14ac:dyDescent="0.5">
      <c r="A40" s="55"/>
      <c r="B40" s="69">
        <v>1</v>
      </c>
      <c r="C40" s="84">
        <f>M40+P40+S40+V40+Y40+AB40</f>
        <v>20</v>
      </c>
      <c r="D40" s="85">
        <f>C40-MIN(M40,P40,S40,V40,Y40,AB40)</f>
        <v>20</v>
      </c>
      <c r="E40" s="72" t="s">
        <v>308</v>
      </c>
      <c r="F40" s="72" t="s">
        <v>47</v>
      </c>
      <c r="G40" s="72" t="s">
        <v>309</v>
      </c>
      <c r="H40" s="72" t="s">
        <v>560</v>
      </c>
      <c r="I40" s="72" t="s">
        <v>581</v>
      </c>
      <c r="J40" s="72">
        <v>1959</v>
      </c>
      <c r="K40" s="73" t="s">
        <v>43</v>
      </c>
      <c r="L40" s="3">
        <v>1</v>
      </c>
      <c r="M40" s="74">
        <f>IF(L40="",0,LOOKUP(L40,'Matrice classement'!$B$2:$C$19))</f>
        <v>20</v>
      </c>
      <c r="N40" s="1">
        <v>36</v>
      </c>
      <c r="O40" s="68"/>
      <c r="P40" s="74">
        <f>IF(O40="",0,LOOKUP(O40,'Matrice classement'!$B$2:$C$19))</f>
        <v>0</v>
      </c>
      <c r="Q40" s="75"/>
      <c r="R40" s="68"/>
      <c r="S40" s="74">
        <f>IF(R40="",0,LOOKUP(R40,'Matrice classement'!$B$2:$C$19))</f>
        <v>0</v>
      </c>
      <c r="T40" s="75"/>
      <c r="U40" s="68"/>
      <c r="V40" s="74">
        <f>IF(U40="",0,LOOKUP(U40,'Matrice classement'!$B$2:$C$19))</f>
        <v>0</v>
      </c>
      <c r="W40" s="75"/>
      <c r="X40" s="68"/>
      <c r="Y40" s="74">
        <f>IF(X40="",0,LOOKUP(X40,'Matrice classement'!$B$2:$C$19))</f>
        <v>0</v>
      </c>
      <c r="Z40" s="75"/>
      <c r="AA40" s="68"/>
      <c r="AB40" s="74">
        <f>IF(AA40="",0,LOOKUP(AA40,'Matrice classement'!$B$2:$C$19))</f>
        <v>0</v>
      </c>
      <c r="AC40" s="75"/>
      <c r="AD40" s="55"/>
    </row>
    <row r="41" spans="1:30" ht="19.8" x14ac:dyDescent="0.5">
      <c r="A41" s="55"/>
      <c r="B41" s="69">
        <v>2</v>
      </c>
      <c r="C41" s="70">
        <f>M41+P41+S41+V41+Y41+AB41</f>
        <v>17</v>
      </c>
      <c r="D41" s="85">
        <f>C41-MIN(M41,P41,S41,V41,Y41,AB41)</f>
        <v>17</v>
      </c>
      <c r="E41" s="72" t="s">
        <v>550</v>
      </c>
      <c r="F41" s="72" t="s">
        <v>77</v>
      </c>
      <c r="G41" s="72" t="s">
        <v>561</v>
      </c>
      <c r="H41" s="72" t="s">
        <v>560</v>
      </c>
      <c r="I41" s="72" t="s">
        <v>556</v>
      </c>
      <c r="J41" s="72">
        <v>1965</v>
      </c>
      <c r="K41" s="73" t="s">
        <v>43</v>
      </c>
      <c r="L41" s="68">
        <v>2</v>
      </c>
      <c r="M41" s="74">
        <f>IF(L41="",0,LOOKUP(L41,'Matrice classement'!$B$2:$C$19))</f>
        <v>17</v>
      </c>
      <c r="N41" s="86">
        <v>71</v>
      </c>
      <c r="O41" s="68"/>
      <c r="P41" s="74">
        <f>IF(O41="",0,LOOKUP(O41,'Matrice classement'!$B$2:$C$19))</f>
        <v>0</v>
      </c>
      <c r="Q41" s="86"/>
      <c r="R41" s="68"/>
      <c r="S41" s="74">
        <f>IF(R41="",0,LOOKUP(R41,'Matrice classement'!$B$2:$C$19))</f>
        <v>0</v>
      </c>
      <c r="T41" s="86"/>
      <c r="U41" s="68"/>
      <c r="V41" s="74">
        <f>IF(U41="",0,LOOKUP(U41,'Matrice classement'!$B$2:$C$19))</f>
        <v>0</v>
      </c>
      <c r="W41" s="86"/>
      <c r="X41" s="68"/>
      <c r="Y41" s="74">
        <f>IF(X41="",0,LOOKUP(X41,'Matrice classement'!$B$2:$C$19))</f>
        <v>0</v>
      </c>
      <c r="Z41" s="86"/>
      <c r="AA41" s="68"/>
      <c r="AB41" s="74">
        <f>IF(AA41="",0,LOOKUP(AA41,'Matrice classement'!$B$2:$C$19))</f>
        <v>0</v>
      </c>
      <c r="AC41" s="75"/>
      <c r="AD41" s="55"/>
    </row>
    <row r="42" spans="1:30" ht="19.5" customHeight="1" x14ac:dyDescent="0.5">
      <c r="A42" s="55"/>
      <c r="B42" s="69"/>
      <c r="C42" s="84">
        <f>M42+P42+S42+V42+Y42+AB42</f>
        <v>0</v>
      </c>
      <c r="D42" s="85">
        <f>C42-MIN(M42,P42,S42,V42,Y42,AB42)</f>
        <v>0</v>
      </c>
      <c r="E42" s="72"/>
      <c r="F42" s="72"/>
      <c r="G42" s="72"/>
      <c r="H42" s="72"/>
      <c r="I42" s="72"/>
      <c r="J42" s="72"/>
      <c r="K42" s="73" t="s">
        <v>43</v>
      </c>
      <c r="L42" s="3"/>
      <c r="M42" s="74">
        <f>IF(L42="",0,LOOKUP(L42,'Matrice classement'!$B$2:$C$19))</f>
        <v>0</v>
      </c>
      <c r="N42" s="1"/>
      <c r="O42" s="68"/>
      <c r="P42" s="74">
        <f>IF(O42="",0,LOOKUP(O42,'Matrice classement'!$B$2:$C$19))</f>
        <v>0</v>
      </c>
      <c r="Q42" s="75"/>
      <c r="R42" s="68"/>
      <c r="S42" s="74">
        <f>IF(R42="",0,LOOKUP(R42,'Matrice classement'!$B$2:$C$19))</f>
        <v>0</v>
      </c>
      <c r="T42" s="75"/>
      <c r="U42" s="68"/>
      <c r="V42" s="74">
        <f>IF(U42="",0,LOOKUP(U42,'Matrice classement'!$B$2:$C$19))</f>
        <v>0</v>
      </c>
      <c r="W42" s="75"/>
      <c r="X42" s="68"/>
      <c r="Y42" s="74">
        <f>IF(X42="",0,LOOKUP(X42,'Matrice classement'!$B$2:$C$19))</f>
        <v>0</v>
      </c>
      <c r="Z42" s="75"/>
      <c r="AA42" s="68"/>
      <c r="AB42" s="74">
        <f>IF(AA42="",0,LOOKUP(AA42,'Matrice classement'!$B$2:$C$19))</f>
        <v>0</v>
      </c>
      <c r="AC42" s="75"/>
      <c r="AD42" s="55"/>
    </row>
    <row r="43" spans="1:30" ht="19.95" customHeight="1" x14ac:dyDescent="0.45">
      <c r="A43" s="55"/>
      <c r="B43" s="80"/>
      <c r="C43" s="80"/>
      <c r="D43" s="80"/>
      <c r="E43" s="80"/>
      <c r="F43" s="80"/>
      <c r="G43" s="80"/>
      <c r="H43" s="80"/>
      <c r="I43" s="80"/>
      <c r="J43" s="80"/>
      <c r="K43" s="80"/>
      <c r="L43" s="80"/>
      <c r="M43" s="80"/>
      <c r="N43" s="80"/>
      <c r="O43" s="88"/>
      <c r="P43" s="88"/>
      <c r="Q43" s="88"/>
      <c r="R43" s="88"/>
      <c r="S43" s="88"/>
      <c r="T43" s="88"/>
      <c r="U43" s="88"/>
      <c r="V43" s="88"/>
      <c r="W43" s="88"/>
      <c r="X43" s="89"/>
      <c r="Y43" s="88"/>
      <c r="Z43" s="88"/>
      <c r="AA43" s="88"/>
      <c r="AB43" s="88"/>
      <c r="AC43" s="88"/>
      <c r="AD43" s="55"/>
    </row>
    <row r="44" spans="1:30" ht="30" customHeight="1" x14ac:dyDescent="0.3">
      <c r="A44" s="55"/>
      <c r="B44" s="271" t="s">
        <v>82</v>
      </c>
      <c r="C44" s="272"/>
      <c r="D44" s="272"/>
      <c r="E44" s="272"/>
      <c r="F44" s="272"/>
      <c r="G44" s="272"/>
      <c r="H44" s="272"/>
      <c r="I44" s="272"/>
      <c r="J44" s="272"/>
      <c r="K44" s="273"/>
      <c r="L44" s="230" t="s">
        <v>607</v>
      </c>
      <c r="M44" s="231"/>
      <c r="N44" s="232"/>
      <c r="O44" s="230" t="s">
        <v>608</v>
      </c>
      <c r="P44" s="231"/>
      <c r="Q44" s="232"/>
      <c r="R44" s="266" t="s">
        <v>609</v>
      </c>
      <c r="S44" s="231"/>
      <c r="T44" s="232"/>
      <c r="U44" s="230" t="s">
        <v>591</v>
      </c>
      <c r="V44" s="231"/>
      <c r="W44" s="232"/>
      <c r="X44" s="230" t="s">
        <v>610</v>
      </c>
      <c r="Y44" s="231"/>
      <c r="Z44" s="232"/>
      <c r="AA44" s="230" t="s">
        <v>611</v>
      </c>
      <c r="AB44" s="231"/>
      <c r="AC44" s="232"/>
      <c r="AD44" s="55"/>
    </row>
    <row r="45" spans="1:30" ht="30" customHeight="1" x14ac:dyDescent="0.3">
      <c r="A45" s="55"/>
      <c r="B45" s="274"/>
      <c r="C45" s="275"/>
      <c r="D45" s="275"/>
      <c r="E45" s="275"/>
      <c r="F45" s="275"/>
      <c r="G45" s="275"/>
      <c r="H45" s="275"/>
      <c r="I45" s="275"/>
      <c r="J45" s="275"/>
      <c r="K45" s="276"/>
      <c r="L45" s="57" t="s">
        <v>530</v>
      </c>
      <c r="M45" s="57" t="s">
        <v>531</v>
      </c>
      <c r="N45" s="57" t="s">
        <v>532</v>
      </c>
      <c r="O45" s="57" t="s">
        <v>530</v>
      </c>
      <c r="P45" s="57" t="s">
        <v>531</v>
      </c>
      <c r="Q45" s="57" t="s">
        <v>533</v>
      </c>
      <c r="R45" s="57" t="s">
        <v>530</v>
      </c>
      <c r="S45" s="57" t="s">
        <v>531</v>
      </c>
      <c r="T45" s="57" t="s">
        <v>533</v>
      </c>
      <c r="U45" s="57" t="s">
        <v>530</v>
      </c>
      <c r="V45" s="57" t="s">
        <v>531</v>
      </c>
      <c r="W45" s="57" t="s">
        <v>533</v>
      </c>
      <c r="X45" s="57" t="s">
        <v>530</v>
      </c>
      <c r="Y45" s="57" t="s">
        <v>531</v>
      </c>
      <c r="Z45" s="57" t="s">
        <v>533</v>
      </c>
      <c r="AA45" s="57" t="s">
        <v>530</v>
      </c>
      <c r="AB45" s="57" t="s">
        <v>531</v>
      </c>
      <c r="AC45" s="57" t="s">
        <v>533</v>
      </c>
      <c r="AD45" s="55"/>
    </row>
    <row r="46" spans="1:30" ht="30" customHeight="1" x14ac:dyDescent="0.3">
      <c r="A46" s="55"/>
      <c r="B46" s="269" t="s">
        <v>76</v>
      </c>
      <c r="C46" s="260" t="s">
        <v>534</v>
      </c>
      <c r="D46" s="260" t="s">
        <v>552</v>
      </c>
      <c r="E46" s="262" t="s">
        <v>0</v>
      </c>
      <c r="F46" s="262" t="s">
        <v>1</v>
      </c>
      <c r="G46" s="262" t="s">
        <v>10</v>
      </c>
      <c r="H46" s="262" t="s">
        <v>83</v>
      </c>
      <c r="I46" s="262" t="s">
        <v>2</v>
      </c>
      <c r="J46" s="283" t="s">
        <v>180</v>
      </c>
      <c r="K46" s="262" t="s">
        <v>7</v>
      </c>
      <c r="L46" s="58"/>
      <c r="M46" s="58"/>
      <c r="N46" s="59" t="str">
        <f>IF(L46="","",AVERAGE(N48:N50)/(L46*M46))</f>
        <v/>
      </c>
      <c r="O46" s="58"/>
      <c r="P46" s="58"/>
      <c r="Q46" s="59" t="str">
        <f>IF(O46="","",AVERAGE(Q48:Q50)/(O46*P46))</f>
        <v/>
      </c>
      <c r="R46" s="58"/>
      <c r="S46" s="58"/>
      <c r="T46" s="59" t="str">
        <f>IF(R46="","",AVERAGE(T35:T50)/(R46*S46))</f>
        <v/>
      </c>
      <c r="U46" s="58"/>
      <c r="V46" s="58"/>
      <c r="W46" s="59" t="str">
        <f>IF(U46="","",AVERAGE(W35:W50)/(U46*V46))</f>
        <v/>
      </c>
      <c r="X46" s="58"/>
      <c r="Y46" s="58"/>
      <c r="Z46" s="59" t="str">
        <f>IF(X46="","",AVERAGE(Z35:Z50)/(X46*Y46))</f>
        <v/>
      </c>
      <c r="AA46" s="58"/>
      <c r="AB46" s="58"/>
      <c r="AC46" s="59" t="str">
        <f>IF(AA46="","",AVERAGE(AC35:AC50)/(AA46*AB46))</f>
        <v/>
      </c>
      <c r="AD46" s="55"/>
    </row>
    <row r="47" spans="1:30" ht="15.6" x14ac:dyDescent="0.35">
      <c r="A47" s="55"/>
      <c r="B47" s="270"/>
      <c r="C47" s="261"/>
      <c r="D47" s="261"/>
      <c r="E47" s="263"/>
      <c r="F47" s="263"/>
      <c r="G47" s="263"/>
      <c r="H47" s="263"/>
      <c r="I47" s="263"/>
      <c r="J47" s="284"/>
      <c r="K47" s="263"/>
      <c r="L47" s="60" t="s">
        <v>72</v>
      </c>
      <c r="M47" s="60" t="s">
        <v>73</v>
      </c>
      <c r="N47" s="60" t="s">
        <v>66</v>
      </c>
      <c r="O47" s="60" t="s">
        <v>72</v>
      </c>
      <c r="P47" s="60" t="s">
        <v>73</v>
      </c>
      <c r="Q47" s="60" t="s">
        <v>66</v>
      </c>
      <c r="R47" s="60" t="s">
        <v>72</v>
      </c>
      <c r="S47" s="60" t="s">
        <v>73</v>
      </c>
      <c r="T47" s="60" t="s">
        <v>66</v>
      </c>
      <c r="U47" s="60" t="s">
        <v>72</v>
      </c>
      <c r="V47" s="60" t="s">
        <v>73</v>
      </c>
      <c r="W47" s="60" t="s">
        <v>66</v>
      </c>
      <c r="X47" s="60" t="s">
        <v>72</v>
      </c>
      <c r="Y47" s="60" t="s">
        <v>73</v>
      </c>
      <c r="Z47" s="60" t="s">
        <v>66</v>
      </c>
      <c r="AA47" s="60" t="s">
        <v>72</v>
      </c>
      <c r="AB47" s="60" t="s">
        <v>73</v>
      </c>
      <c r="AC47" s="60" t="s">
        <v>66</v>
      </c>
      <c r="AD47" s="55"/>
    </row>
    <row r="48" spans="1:30" ht="19.8" x14ac:dyDescent="0.5">
      <c r="A48" s="55"/>
      <c r="B48" s="69"/>
      <c r="C48" s="84">
        <f t="shared" ref="C48:C50" si="6">M48+P48+S48+V48+Y48+AB48</f>
        <v>0</v>
      </c>
      <c r="D48" s="85">
        <f t="shared" ref="D48:D50" si="7">C48-MIN(M48,P48,S48,V48,Y48,AB48)</f>
        <v>0</v>
      </c>
      <c r="E48" s="72"/>
      <c r="F48" s="72"/>
      <c r="G48" s="72"/>
      <c r="H48" s="72"/>
      <c r="I48" s="72"/>
      <c r="J48" s="72"/>
      <c r="K48" s="73" t="s">
        <v>109</v>
      </c>
      <c r="L48" s="3"/>
      <c r="M48" s="74">
        <f>IF(L48="",0,LOOKUP(L48,'Matrice classement'!$B$2:$C$19))</f>
        <v>0</v>
      </c>
      <c r="N48" s="1"/>
      <c r="O48" s="3"/>
      <c r="P48" s="74">
        <f>IF(O48="",0,LOOKUP(O48,'Matrice classement'!$B$2:$C$19))</f>
        <v>0</v>
      </c>
      <c r="Q48" s="1"/>
      <c r="R48" s="68"/>
      <c r="S48" s="74">
        <f>IF(R48="",0,LOOKUP(R48,'Matrice classement'!$B$2:$C$19))</f>
        <v>0</v>
      </c>
      <c r="T48" s="75"/>
      <c r="U48" s="68"/>
      <c r="V48" s="74">
        <f>IF(U48="",0,LOOKUP(U48,'Matrice classement'!$B$2:$C$19))</f>
        <v>0</v>
      </c>
      <c r="W48" s="75"/>
      <c r="X48" s="68"/>
      <c r="Y48" s="74">
        <f>IF(X48="",0,LOOKUP(X48,'Matrice classement'!$B$2:$C$19))</f>
        <v>0</v>
      </c>
      <c r="Z48" s="75"/>
      <c r="AA48" s="68"/>
      <c r="AB48" s="74">
        <f>IF(AA48="",0,LOOKUP(AA48,'Matrice classement'!$B$2:$C$19))</f>
        <v>0</v>
      </c>
      <c r="AC48" s="75"/>
      <c r="AD48" s="55"/>
    </row>
    <row r="49" spans="1:30" ht="19.8" x14ac:dyDescent="0.5">
      <c r="A49" s="55"/>
      <c r="B49" s="69"/>
      <c r="C49" s="84">
        <f t="shared" si="6"/>
        <v>0</v>
      </c>
      <c r="D49" s="85">
        <f t="shared" si="7"/>
        <v>0</v>
      </c>
      <c r="E49" s="72"/>
      <c r="F49" s="72"/>
      <c r="G49" s="72"/>
      <c r="H49" s="72"/>
      <c r="I49" s="72"/>
      <c r="J49" s="72"/>
      <c r="K49" s="73" t="s">
        <v>109</v>
      </c>
      <c r="L49" s="68"/>
      <c r="M49" s="74">
        <f>IF(L49="",0,LOOKUP(L49,'Matrice classement'!$B$2:$C$19))</f>
        <v>0</v>
      </c>
      <c r="N49" s="75"/>
      <c r="O49" s="68"/>
      <c r="P49" s="74">
        <f>IF(O49="",0,LOOKUP(O49,'Matrice classement'!$B$2:$C$19))</f>
        <v>0</v>
      </c>
      <c r="Q49" s="75"/>
      <c r="R49" s="68"/>
      <c r="S49" s="74">
        <f>IF(R49="",0,LOOKUP(R49,'Matrice classement'!$B$2:$C$19))</f>
        <v>0</v>
      </c>
      <c r="T49" s="75"/>
      <c r="U49" s="68"/>
      <c r="V49" s="74">
        <f>IF(U49="",0,LOOKUP(U49,'Matrice classement'!$B$2:$C$19))</f>
        <v>0</v>
      </c>
      <c r="W49" s="75"/>
      <c r="X49" s="68"/>
      <c r="Y49" s="74">
        <f>IF(X49="",0,LOOKUP(X49,'Matrice classement'!$B$2:$C$19))</f>
        <v>0</v>
      </c>
      <c r="Z49" s="75"/>
      <c r="AA49" s="68"/>
      <c r="AB49" s="74">
        <f>IF(AA49="",0,LOOKUP(AA49,'Matrice classement'!$B$2:$C$19))</f>
        <v>0</v>
      </c>
      <c r="AC49" s="75"/>
      <c r="AD49" s="55"/>
    </row>
    <row r="50" spans="1:30" ht="19.8" x14ac:dyDescent="0.5">
      <c r="A50" s="55"/>
      <c r="B50" s="69"/>
      <c r="C50" s="84">
        <f t="shared" si="6"/>
        <v>0</v>
      </c>
      <c r="D50" s="85">
        <f t="shared" si="7"/>
        <v>0</v>
      </c>
      <c r="E50" s="72"/>
      <c r="F50" s="72"/>
      <c r="G50" s="72"/>
      <c r="H50" s="72"/>
      <c r="I50" s="72"/>
      <c r="J50" s="72"/>
      <c r="K50" s="73" t="s">
        <v>109</v>
      </c>
      <c r="L50" s="68"/>
      <c r="M50" s="74">
        <f>IF(L50="",0,LOOKUP(L50,'Matrice classement'!$B$2:$C$19))</f>
        <v>0</v>
      </c>
      <c r="N50" s="75"/>
      <c r="O50" s="68"/>
      <c r="P50" s="74">
        <f>IF(O50="",0,LOOKUP(O50,'Matrice classement'!$B$2:$C$19))</f>
        <v>0</v>
      </c>
      <c r="Q50" s="75"/>
      <c r="R50" s="68"/>
      <c r="S50" s="74">
        <f>IF(R50="",0,LOOKUP(R50,'Matrice classement'!$B$2:$C$19))</f>
        <v>0</v>
      </c>
      <c r="T50" s="75"/>
      <c r="U50" s="68"/>
      <c r="V50" s="74">
        <f>IF(U50="",0,LOOKUP(U50,'Matrice classement'!$B$2:$C$19))</f>
        <v>0</v>
      </c>
      <c r="W50" s="75"/>
      <c r="X50" s="68"/>
      <c r="Y50" s="74">
        <f>IF(X50="",0,LOOKUP(X50,'Matrice classement'!$B$2:$C$19))</f>
        <v>0</v>
      </c>
      <c r="Z50" s="75"/>
      <c r="AA50" s="68"/>
      <c r="AB50" s="74">
        <f>IF(AA50="",0,LOOKUP(AA50,'Matrice classement'!$B$2:$C$19))</f>
        <v>0</v>
      </c>
      <c r="AC50" s="75"/>
      <c r="AD50" s="55"/>
    </row>
    <row r="51" spans="1:30" ht="18.600000000000001" x14ac:dyDescent="0.45">
      <c r="A51" s="55"/>
      <c r="B51" s="88"/>
      <c r="C51" s="88"/>
      <c r="D51" s="88"/>
      <c r="E51" s="88"/>
      <c r="F51" s="88"/>
      <c r="G51" s="88"/>
      <c r="H51" s="88"/>
      <c r="I51" s="88"/>
      <c r="J51" s="88"/>
      <c r="K51" s="88"/>
      <c r="L51" s="88"/>
      <c r="M51" s="88"/>
      <c r="N51" s="80"/>
      <c r="O51" s="88"/>
      <c r="P51" s="88"/>
      <c r="Q51" s="88"/>
      <c r="R51" s="88"/>
      <c r="S51" s="88"/>
      <c r="T51" s="88"/>
      <c r="U51" s="88"/>
      <c r="V51" s="88"/>
      <c r="W51" s="88"/>
      <c r="X51" s="88"/>
      <c r="Y51" s="88"/>
      <c r="Z51" s="88"/>
      <c r="AA51" s="88"/>
      <c r="AB51" s="88"/>
      <c r="AC51" s="88"/>
      <c r="AD51" s="55"/>
    </row>
    <row r="52" spans="1:30" ht="30" customHeight="1" x14ac:dyDescent="0.3">
      <c r="A52" s="55"/>
      <c r="B52" s="271" t="s">
        <v>71</v>
      </c>
      <c r="C52" s="272"/>
      <c r="D52" s="272"/>
      <c r="E52" s="272"/>
      <c r="F52" s="272"/>
      <c r="G52" s="272"/>
      <c r="H52" s="272"/>
      <c r="I52" s="272"/>
      <c r="J52" s="272"/>
      <c r="K52" s="273"/>
      <c r="L52" s="230" t="s">
        <v>607</v>
      </c>
      <c r="M52" s="231"/>
      <c r="N52" s="232"/>
      <c r="O52" s="230" t="s">
        <v>608</v>
      </c>
      <c r="P52" s="231"/>
      <c r="Q52" s="232"/>
      <c r="R52" s="266" t="s">
        <v>609</v>
      </c>
      <c r="S52" s="231"/>
      <c r="T52" s="232"/>
      <c r="U52" s="230" t="s">
        <v>591</v>
      </c>
      <c r="V52" s="231"/>
      <c r="W52" s="232"/>
      <c r="X52" s="230" t="s">
        <v>610</v>
      </c>
      <c r="Y52" s="231"/>
      <c r="Z52" s="232"/>
      <c r="AA52" s="230" t="s">
        <v>611</v>
      </c>
      <c r="AB52" s="231"/>
      <c r="AC52" s="232"/>
      <c r="AD52" s="55"/>
    </row>
    <row r="53" spans="1:30" ht="30" customHeight="1" x14ac:dyDescent="0.3">
      <c r="A53" s="55"/>
      <c r="B53" s="274"/>
      <c r="C53" s="275"/>
      <c r="D53" s="275"/>
      <c r="E53" s="275"/>
      <c r="F53" s="275"/>
      <c r="G53" s="275"/>
      <c r="H53" s="275"/>
      <c r="I53" s="275"/>
      <c r="J53" s="275"/>
      <c r="K53" s="276"/>
      <c r="L53" s="57" t="s">
        <v>530</v>
      </c>
      <c r="M53" s="57" t="s">
        <v>531</v>
      </c>
      <c r="N53" s="57" t="s">
        <v>532</v>
      </c>
      <c r="O53" s="57" t="s">
        <v>530</v>
      </c>
      <c r="P53" s="57" t="s">
        <v>531</v>
      </c>
      <c r="Q53" s="57" t="s">
        <v>533</v>
      </c>
      <c r="R53" s="57" t="s">
        <v>530</v>
      </c>
      <c r="S53" s="57" t="s">
        <v>531</v>
      </c>
      <c r="T53" s="57" t="s">
        <v>533</v>
      </c>
      <c r="U53" s="57" t="s">
        <v>530</v>
      </c>
      <c r="V53" s="57" t="s">
        <v>531</v>
      </c>
      <c r="W53" s="57" t="s">
        <v>533</v>
      </c>
      <c r="X53" s="57" t="s">
        <v>530</v>
      </c>
      <c r="Y53" s="57" t="s">
        <v>531</v>
      </c>
      <c r="Z53" s="57" t="s">
        <v>533</v>
      </c>
      <c r="AA53" s="57" t="s">
        <v>530</v>
      </c>
      <c r="AB53" s="57" t="s">
        <v>531</v>
      </c>
      <c r="AC53" s="57" t="s">
        <v>533</v>
      </c>
      <c r="AD53" s="55"/>
    </row>
    <row r="54" spans="1:30" ht="30.6" customHeight="1" x14ac:dyDescent="0.3">
      <c r="A54" s="55"/>
      <c r="B54" s="269" t="s">
        <v>76</v>
      </c>
      <c r="C54" s="260" t="s">
        <v>534</v>
      </c>
      <c r="D54" s="260" t="s">
        <v>552</v>
      </c>
      <c r="E54" s="262" t="s">
        <v>0</v>
      </c>
      <c r="F54" s="262" t="s">
        <v>1</v>
      </c>
      <c r="G54" s="262" t="s">
        <v>10</v>
      </c>
      <c r="H54" s="262" t="s">
        <v>83</v>
      </c>
      <c r="I54" s="262" t="s">
        <v>2</v>
      </c>
      <c r="J54" s="283" t="s">
        <v>180</v>
      </c>
      <c r="K54" s="262" t="s">
        <v>7</v>
      </c>
      <c r="L54" s="58">
        <v>11</v>
      </c>
      <c r="M54" s="58">
        <v>3</v>
      </c>
      <c r="N54" s="59">
        <f>IF(L54="","",AVERAGE(N56:N58)/(L54*M54))</f>
        <v>0.39393939393939392</v>
      </c>
      <c r="O54" s="58"/>
      <c r="P54" s="58"/>
      <c r="Q54" s="59" t="str">
        <f>IF(O54="","",AVERAGE(Q56:Q58)/(O54*P54))</f>
        <v/>
      </c>
      <c r="R54" s="58"/>
      <c r="S54" s="58"/>
      <c r="T54" s="59" t="str">
        <f>IF(R54="","",AVERAGE(T51:T58)/(R54*S54))</f>
        <v/>
      </c>
      <c r="U54" s="58"/>
      <c r="V54" s="58"/>
      <c r="W54" s="59" t="str">
        <f>IF(U54="","",AVERAGE(W51:W58)/(U54*V54))</f>
        <v/>
      </c>
      <c r="X54" s="58"/>
      <c r="Y54" s="58"/>
      <c r="Z54" s="59" t="str">
        <f>IF(X54="","",AVERAGE(Z51:Z58)/(X54*Y54))</f>
        <v/>
      </c>
      <c r="AA54" s="58"/>
      <c r="AB54" s="58"/>
      <c r="AC54" s="59" t="str">
        <f>IF(AA54="","",AVERAGE(AC51:AC58)/(AA54*AB54))</f>
        <v/>
      </c>
      <c r="AD54" s="55"/>
    </row>
    <row r="55" spans="1:30" ht="19.95" customHeight="1" x14ac:dyDescent="0.35">
      <c r="A55" s="55"/>
      <c r="B55" s="270"/>
      <c r="C55" s="261"/>
      <c r="D55" s="261"/>
      <c r="E55" s="263"/>
      <c r="F55" s="263"/>
      <c r="G55" s="263"/>
      <c r="H55" s="263"/>
      <c r="I55" s="263"/>
      <c r="J55" s="284"/>
      <c r="K55" s="263"/>
      <c r="L55" s="60" t="s">
        <v>72</v>
      </c>
      <c r="M55" s="60" t="s">
        <v>73</v>
      </c>
      <c r="N55" s="60" t="s">
        <v>66</v>
      </c>
      <c r="O55" s="60" t="s">
        <v>72</v>
      </c>
      <c r="P55" s="60" t="s">
        <v>73</v>
      </c>
      <c r="Q55" s="60" t="s">
        <v>66</v>
      </c>
      <c r="R55" s="60" t="s">
        <v>72</v>
      </c>
      <c r="S55" s="60" t="s">
        <v>73</v>
      </c>
      <c r="T55" s="60" t="s">
        <v>66</v>
      </c>
      <c r="U55" s="60" t="s">
        <v>72</v>
      </c>
      <c r="V55" s="60" t="s">
        <v>73</v>
      </c>
      <c r="W55" s="60" t="s">
        <v>66</v>
      </c>
      <c r="X55" s="60" t="s">
        <v>72</v>
      </c>
      <c r="Y55" s="60" t="s">
        <v>73</v>
      </c>
      <c r="Z55" s="60" t="s">
        <v>66</v>
      </c>
      <c r="AA55" s="60" t="s">
        <v>72</v>
      </c>
      <c r="AB55" s="60" t="s">
        <v>73</v>
      </c>
      <c r="AC55" s="60" t="s">
        <v>66</v>
      </c>
      <c r="AD55" s="55"/>
    </row>
    <row r="56" spans="1:30" ht="19.8" x14ac:dyDescent="0.5">
      <c r="A56" s="55"/>
      <c r="B56" s="69">
        <v>1</v>
      </c>
      <c r="C56" s="70">
        <f t="shared" ref="C56:C58" si="8">M56+P56+S56+V56+Y56+AB56</f>
        <v>20</v>
      </c>
      <c r="D56" s="85">
        <f t="shared" ref="D56:D58" si="9">C56-MIN(M56,P56,S56,V56,Y56,AB56)</f>
        <v>20</v>
      </c>
      <c r="E56" s="72" t="s">
        <v>550</v>
      </c>
      <c r="F56" s="72" t="s">
        <v>519</v>
      </c>
      <c r="G56" s="72" t="s">
        <v>561</v>
      </c>
      <c r="H56" s="72" t="s">
        <v>560</v>
      </c>
      <c r="I56" s="72" t="s">
        <v>564</v>
      </c>
      <c r="J56" s="72">
        <v>1959</v>
      </c>
      <c r="K56" s="73" t="s">
        <v>56</v>
      </c>
      <c r="L56" s="68">
        <v>1</v>
      </c>
      <c r="M56" s="74">
        <f>IF(L56="",0,LOOKUP(L56,'Matrice classement'!$B$2:$C$19))</f>
        <v>20</v>
      </c>
      <c r="N56" s="75">
        <v>13</v>
      </c>
      <c r="O56" s="68"/>
      <c r="P56" s="74">
        <f>IF(O56="",0,LOOKUP(O56,'Matrice classement'!$B$2:$C$19))</f>
        <v>0</v>
      </c>
      <c r="Q56" s="75"/>
      <c r="R56" s="68"/>
      <c r="S56" s="74">
        <f>IF(R56="",0,LOOKUP(R56,'Matrice classement'!$B$2:$C$19))</f>
        <v>0</v>
      </c>
      <c r="T56" s="75"/>
      <c r="U56" s="68"/>
      <c r="V56" s="74">
        <f>IF(U56="",0,LOOKUP(U56,'Matrice classement'!$B$2:$C$19))</f>
        <v>0</v>
      </c>
      <c r="W56" s="75"/>
      <c r="X56" s="68"/>
      <c r="Y56" s="74">
        <f>IF(X56="",0,LOOKUP(X56,'Matrice classement'!$B$2:$C$19))</f>
        <v>0</v>
      </c>
      <c r="Z56" s="75"/>
      <c r="AA56" s="68"/>
      <c r="AB56" s="74">
        <f>IF(AA56="",0,LOOKUP(AA56,'Matrice classement'!$B$2:$C$19))</f>
        <v>0</v>
      </c>
      <c r="AC56" s="75"/>
      <c r="AD56" s="55"/>
    </row>
    <row r="57" spans="1:30" ht="19.8" x14ac:dyDescent="0.5">
      <c r="A57" s="55"/>
      <c r="B57" s="69"/>
      <c r="C57" s="70">
        <f t="shared" si="8"/>
        <v>0</v>
      </c>
      <c r="D57" s="85">
        <f t="shared" si="9"/>
        <v>0</v>
      </c>
      <c r="E57" s="72"/>
      <c r="F57" s="72"/>
      <c r="G57" s="72"/>
      <c r="H57" s="72"/>
      <c r="I57" s="72"/>
      <c r="J57" s="72"/>
      <c r="K57" s="73" t="s">
        <v>56</v>
      </c>
      <c r="L57" s="3"/>
      <c r="M57" s="74">
        <f>IF(L57="",0,LOOKUP(L57,'Matrice classement'!$B$2:$C$19))</f>
        <v>0</v>
      </c>
      <c r="N57" s="1"/>
      <c r="O57" s="3"/>
      <c r="P57" s="74">
        <f>IF(O57="",0,LOOKUP(O57,'Matrice classement'!$B$2:$C$19))</f>
        <v>0</v>
      </c>
      <c r="Q57" s="1"/>
      <c r="R57" s="68"/>
      <c r="S57" s="74">
        <f>IF(R57="",0,LOOKUP(R57,'Matrice classement'!$B$2:$C$19))</f>
        <v>0</v>
      </c>
      <c r="T57" s="75"/>
      <c r="U57" s="68"/>
      <c r="V57" s="74">
        <f>IF(U57="",0,LOOKUP(U57,'Matrice classement'!$B$2:$C$19))</f>
        <v>0</v>
      </c>
      <c r="W57" s="75"/>
      <c r="X57" s="68"/>
      <c r="Y57" s="74">
        <f>IF(X57="",0,LOOKUP(X57,'Matrice classement'!$B$2:$C$19))</f>
        <v>0</v>
      </c>
      <c r="Z57" s="75"/>
      <c r="AA57" s="68"/>
      <c r="AB57" s="74">
        <f>IF(AA57="",0,LOOKUP(AA57,'Matrice classement'!$B$2:$C$19))</f>
        <v>0</v>
      </c>
      <c r="AC57" s="75"/>
      <c r="AD57" s="55"/>
    </row>
    <row r="58" spans="1:30" ht="19.8" x14ac:dyDescent="0.5">
      <c r="A58" s="55"/>
      <c r="B58" s="69"/>
      <c r="C58" s="70">
        <f t="shared" si="8"/>
        <v>0</v>
      </c>
      <c r="D58" s="85">
        <f t="shared" si="9"/>
        <v>0</v>
      </c>
      <c r="E58" s="72"/>
      <c r="F58" s="72"/>
      <c r="G58" s="72"/>
      <c r="H58" s="72"/>
      <c r="I58" s="72"/>
      <c r="J58" s="72"/>
      <c r="K58" s="73" t="s">
        <v>56</v>
      </c>
      <c r="L58" s="3"/>
      <c r="M58" s="74">
        <f>IF(L58="",0,LOOKUP(L58,'Matrice classement'!$B$2:$C$19))</f>
        <v>0</v>
      </c>
      <c r="N58" s="1"/>
      <c r="O58" s="3"/>
      <c r="P58" s="74">
        <f>IF(O58="",0,LOOKUP(O58,'Matrice classement'!$B$2:$C$19))</f>
        <v>0</v>
      </c>
      <c r="Q58" s="1"/>
      <c r="R58" s="68"/>
      <c r="S58" s="74">
        <f>IF(R58="",0,LOOKUP(R58,'Matrice classement'!$B$2:$C$19))</f>
        <v>0</v>
      </c>
      <c r="T58" s="75"/>
      <c r="U58" s="68"/>
      <c r="V58" s="74">
        <f>IF(U58="",0,LOOKUP(U58,'Matrice classement'!$B$2:$C$19))</f>
        <v>0</v>
      </c>
      <c r="W58" s="75"/>
      <c r="X58" s="68"/>
      <c r="Y58" s="74">
        <f>IF(X58="",0,LOOKUP(X58,'Matrice classement'!$B$2:$C$19))</f>
        <v>0</v>
      </c>
      <c r="Z58" s="75"/>
      <c r="AA58" s="68"/>
      <c r="AB58" s="74">
        <f>IF(AA58="",0,LOOKUP(AA58,'Matrice classement'!$B$2:$C$19))</f>
        <v>0</v>
      </c>
      <c r="AC58" s="75"/>
      <c r="AD58" s="55"/>
    </row>
    <row r="59" spans="1:30" ht="19.2" thickBot="1" x14ac:dyDescent="0.5">
      <c r="A59" s="55"/>
      <c r="B59" s="88"/>
      <c r="C59" s="88"/>
      <c r="D59" s="88"/>
      <c r="E59" s="88"/>
      <c r="F59" s="88"/>
      <c r="G59" s="88"/>
      <c r="H59" s="88"/>
      <c r="I59" s="88"/>
      <c r="J59" s="88"/>
      <c r="K59" s="88"/>
      <c r="L59" s="88"/>
      <c r="M59" s="88"/>
      <c r="N59" s="80"/>
      <c r="O59" s="88"/>
      <c r="P59" s="88"/>
      <c r="Q59" s="88"/>
      <c r="R59" s="88"/>
      <c r="S59" s="88"/>
      <c r="T59" s="88"/>
      <c r="U59" s="88"/>
      <c r="V59" s="88"/>
      <c r="W59" s="88"/>
      <c r="X59" s="88"/>
      <c r="Y59" s="88"/>
      <c r="Z59" s="88"/>
      <c r="AA59" s="88"/>
      <c r="AB59" s="88"/>
      <c r="AC59" s="88"/>
      <c r="AD59" s="55"/>
    </row>
    <row r="60" spans="1:30" ht="19.2" thickTop="1" x14ac:dyDescent="0.45">
      <c r="A60" s="90"/>
      <c r="B60" s="91"/>
      <c r="C60" s="91"/>
      <c r="D60" s="91"/>
      <c r="E60" s="91"/>
      <c r="F60" s="91"/>
      <c r="G60" s="91"/>
      <c r="H60" s="91"/>
      <c r="I60" s="91"/>
      <c r="J60" s="91"/>
      <c r="K60" s="91"/>
      <c r="L60" s="91"/>
      <c r="M60" s="91"/>
      <c r="N60" s="92"/>
      <c r="O60" s="91"/>
      <c r="P60" s="91"/>
      <c r="Q60" s="91"/>
      <c r="R60" s="91"/>
      <c r="S60" s="91"/>
      <c r="T60" s="91"/>
      <c r="U60" s="91"/>
      <c r="V60" s="91"/>
      <c r="W60" s="91"/>
      <c r="X60" s="91"/>
      <c r="Y60" s="91"/>
      <c r="Z60" s="91"/>
      <c r="AA60" s="91"/>
      <c r="AB60" s="91"/>
      <c r="AC60" s="91"/>
      <c r="AD60" s="90"/>
    </row>
    <row r="61" spans="1:30" ht="30" customHeight="1" x14ac:dyDescent="0.3">
      <c r="A61" s="93"/>
      <c r="B61" s="254" t="s">
        <v>542</v>
      </c>
      <c r="C61" s="255"/>
      <c r="D61" s="255"/>
      <c r="E61" s="255"/>
      <c r="F61" s="255"/>
      <c r="G61" s="255"/>
      <c r="H61" s="255"/>
      <c r="I61" s="255"/>
      <c r="J61" s="255"/>
      <c r="K61" s="256"/>
      <c r="L61" s="244" t="s">
        <v>607</v>
      </c>
      <c r="M61" s="245"/>
      <c r="N61" s="246"/>
      <c r="O61" s="244" t="s">
        <v>608</v>
      </c>
      <c r="P61" s="245"/>
      <c r="Q61" s="246"/>
      <c r="R61" s="264" t="s">
        <v>609</v>
      </c>
      <c r="S61" s="245"/>
      <c r="T61" s="246"/>
      <c r="U61" s="244" t="s">
        <v>591</v>
      </c>
      <c r="V61" s="245"/>
      <c r="W61" s="246"/>
      <c r="X61" s="244" t="s">
        <v>610</v>
      </c>
      <c r="Y61" s="245"/>
      <c r="Z61" s="246"/>
      <c r="AA61" s="244" t="s">
        <v>611</v>
      </c>
      <c r="AB61" s="245"/>
      <c r="AC61" s="246"/>
      <c r="AD61" s="93"/>
    </row>
    <row r="62" spans="1:30" ht="30" customHeight="1" x14ac:dyDescent="0.3">
      <c r="A62" s="93"/>
      <c r="B62" s="257"/>
      <c r="C62" s="258"/>
      <c r="D62" s="258"/>
      <c r="E62" s="258"/>
      <c r="F62" s="258"/>
      <c r="G62" s="258"/>
      <c r="H62" s="258"/>
      <c r="I62" s="258"/>
      <c r="J62" s="258"/>
      <c r="K62" s="259"/>
      <c r="L62" s="94" t="s">
        <v>530</v>
      </c>
      <c r="M62" s="94" t="s">
        <v>531</v>
      </c>
      <c r="N62" s="94" t="s">
        <v>532</v>
      </c>
      <c r="O62" s="94" t="s">
        <v>530</v>
      </c>
      <c r="P62" s="94" t="s">
        <v>531</v>
      </c>
      <c r="Q62" s="94" t="s">
        <v>533</v>
      </c>
      <c r="R62" s="94" t="s">
        <v>530</v>
      </c>
      <c r="S62" s="94" t="s">
        <v>531</v>
      </c>
      <c r="T62" s="94" t="s">
        <v>533</v>
      </c>
      <c r="U62" s="94" t="s">
        <v>530</v>
      </c>
      <c r="V62" s="94" t="s">
        <v>531</v>
      </c>
      <c r="W62" s="94" t="s">
        <v>533</v>
      </c>
      <c r="X62" s="94" t="s">
        <v>530</v>
      </c>
      <c r="Y62" s="94" t="s">
        <v>531</v>
      </c>
      <c r="Z62" s="94" t="s">
        <v>533</v>
      </c>
      <c r="AA62" s="94" t="s">
        <v>530</v>
      </c>
      <c r="AB62" s="94" t="s">
        <v>531</v>
      </c>
      <c r="AC62" s="94" t="s">
        <v>533</v>
      </c>
      <c r="AD62" s="93"/>
    </row>
    <row r="63" spans="1:30" ht="21.9" customHeight="1" x14ac:dyDescent="0.3">
      <c r="A63" s="93"/>
      <c r="B63" s="267" t="s">
        <v>76</v>
      </c>
      <c r="C63" s="247" t="s">
        <v>534</v>
      </c>
      <c r="D63" s="247" t="s">
        <v>552</v>
      </c>
      <c r="E63" s="213" t="s">
        <v>0</v>
      </c>
      <c r="F63" s="213" t="s">
        <v>1</v>
      </c>
      <c r="G63" s="213" t="s">
        <v>10</v>
      </c>
      <c r="H63" s="213" t="s">
        <v>83</v>
      </c>
      <c r="I63" s="213" t="s">
        <v>2</v>
      </c>
      <c r="J63" s="252" t="s">
        <v>180</v>
      </c>
      <c r="K63" s="213" t="s">
        <v>7</v>
      </c>
      <c r="L63" s="58">
        <v>11</v>
      </c>
      <c r="M63" s="58">
        <v>3</v>
      </c>
      <c r="N63" s="59">
        <f>IF(L63="","",AVERAGE(N65:N67)/(L63*M63))</f>
        <v>2.5757575757575757</v>
      </c>
      <c r="O63" s="58"/>
      <c r="P63" s="58"/>
      <c r="Q63" s="59" t="str">
        <f>IF(O63="","",AVERAGE(Q65:Q67)/(O63*P63))</f>
        <v/>
      </c>
      <c r="R63" s="58"/>
      <c r="S63" s="58"/>
      <c r="T63" s="59" t="str">
        <f>IF(R63="","",AVERAGE(T65:T67)/(R63*S63))</f>
        <v/>
      </c>
      <c r="U63" s="58">
        <v>10</v>
      </c>
      <c r="V63" s="58">
        <v>3</v>
      </c>
      <c r="W63" s="59" t="e">
        <f>IF(U63="","",AVERAGE(W65:W67)/(U63*V63))</f>
        <v>#DIV/0!</v>
      </c>
      <c r="X63" s="58">
        <v>10</v>
      </c>
      <c r="Y63" s="58">
        <v>3</v>
      </c>
      <c r="Z63" s="59" t="e">
        <f>IF(X63="","",AVERAGE(Z65:Z67)/(X63*Y63))</f>
        <v>#DIV/0!</v>
      </c>
      <c r="AA63" s="58">
        <v>10</v>
      </c>
      <c r="AB63" s="58">
        <v>3</v>
      </c>
      <c r="AC63" s="59" t="e">
        <f>IF(AA63="","",AVERAGE(AC65:AC67)/(AA63*AB63))</f>
        <v>#DIV/0!</v>
      </c>
      <c r="AD63" s="93"/>
    </row>
    <row r="64" spans="1:30" ht="19.95" customHeight="1" x14ac:dyDescent="0.35">
      <c r="A64" s="93"/>
      <c r="B64" s="268"/>
      <c r="C64" s="248"/>
      <c r="D64" s="248"/>
      <c r="E64" s="214"/>
      <c r="F64" s="214"/>
      <c r="G64" s="214"/>
      <c r="H64" s="214"/>
      <c r="I64" s="214"/>
      <c r="J64" s="253"/>
      <c r="K64" s="214"/>
      <c r="L64" s="95" t="s">
        <v>72</v>
      </c>
      <c r="M64" s="95" t="s">
        <v>73</v>
      </c>
      <c r="N64" s="95" t="s">
        <v>66</v>
      </c>
      <c r="O64" s="95" t="s">
        <v>72</v>
      </c>
      <c r="P64" s="95" t="s">
        <v>73</v>
      </c>
      <c r="Q64" s="95" t="s">
        <v>66</v>
      </c>
      <c r="R64" s="95" t="s">
        <v>72</v>
      </c>
      <c r="S64" s="95" t="s">
        <v>73</v>
      </c>
      <c r="T64" s="95" t="s">
        <v>66</v>
      </c>
      <c r="U64" s="95" t="s">
        <v>72</v>
      </c>
      <c r="V64" s="95" t="s">
        <v>73</v>
      </c>
      <c r="W64" s="95" t="s">
        <v>66</v>
      </c>
      <c r="X64" s="95" t="s">
        <v>72</v>
      </c>
      <c r="Y64" s="95" t="s">
        <v>73</v>
      </c>
      <c r="Z64" s="95" t="s">
        <v>66</v>
      </c>
      <c r="AA64" s="95" t="s">
        <v>72</v>
      </c>
      <c r="AB64" s="95" t="s">
        <v>73</v>
      </c>
      <c r="AC64" s="95" t="s">
        <v>66</v>
      </c>
      <c r="AD64" s="93"/>
    </row>
    <row r="65" spans="1:30" ht="19.8" x14ac:dyDescent="0.5">
      <c r="A65" s="93"/>
      <c r="B65" s="69">
        <v>1</v>
      </c>
      <c r="C65" s="84">
        <f>M65+P65+S65+V65+Y65+AB65</f>
        <v>20</v>
      </c>
      <c r="D65" s="96">
        <f>C65-MIN(M65,P65,S65,V65,Y65,AB65)</f>
        <v>20</v>
      </c>
      <c r="E65" s="72" t="s">
        <v>620</v>
      </c>
      <c r="F65" s="72" t="s">
        <v>77</v>
      </c>
      <c r="G65" s="72" t="s">
        <v>621</v>
      </c>
      <c r="H65" s="72" t="s">
        <v>622</v>
      </c>
      <c r="I65" s="72" t="s">
        <v>623</v>
      </c>
      <c r="J65" s="72">
        <v>1962</v>
      </c>
      <c r="K65" s="97" t="s">
        <v>545</v>
      </c>
      <c r="L65" s="3">
        <v>1</v>
      </c>
      <c r="M65" s="74">
        <f>IF(L65="",0,LOOKUP(L65,'Matrice classement'!$B$2:$C$19))</f>
        <v>20</v>
      </c>
      <c r="N65" s="1">
        <v>85</v>
      </c>
      <c r="O65" s="68"/>
      <c r="P65" s="74">
        <f>IF(O65="",0,LOOKUP(O65,'Matrice classement'!$B$2:$C$19))</f>
        <v>0</v>
      </c>
      <c r="Q65" s="75"/>
      <c r="R65" s="68"/>
      <c r="S65" s="74">
        <f>IF(R65="",0,LOOKUP(R65,'Matrice classement'!$B$2:$C$19))</f>
        <v>0</v>
      </c>
      <c r="T65" s="75"/>
      <c r="U65" s="68"/>
      <c r="V65" s="74">
        <f>IF(U65="",0,LOOKUP(U65,'Matrice classement'!$B$2:$C$19))</f>
        <v>0</v>
      </c>
      <c r="W65" s="75"/>
      <c r="X65" s="3"/>
      <c r="Y65" s="74">
        <f>IF(X65="",0,LOOKUP(X65,'Matrice classement'!$B$2:$C$19))</f>
        <v>0</v>
      </c>
      <c r="Z65" s="1"/>
      <c r="AA65" s="68"/>
      <c r="AB65" s="74">
        <f>IF(AA65="",0,LOOKUP(AA65,'Matrice classement'!$B$2:$C$19))</f>
        <v>0</v>
      </c>
      <c r="AC65" s="75"/>
      <c r="AD65" s="93"/>
    </row>
    <row r="66" spans="1:30" ht="19.8" x14ac:dyDescent="0.5">
      <c r="A66" s="93"/>
      <c r="B66" s="69"/>
      <c r="C66" s="84">
        <f>M66+P66+S66+V66+Y66+AB66</f>
        <v>0</v>
      </c>
      <c r="D66" s="96">
        <f>C66-MIN(M66,P66,S66,V66,Y66,AB66)</f>
        <v>0</v>
      </c>
      <c r="E66" s="72"/>
      <c r="F66" s="72"/>
      <c r="G66" s="72"/>
      <c r="H66" s="72"/>
      <c r="I66" s="72"/>
      <c r="J66" s="72"/>
      <c r="K66" s="97" t="s">
        <v>545</v>
      </c>
      <c r="L66" s="3"/>
      <c r="M66" s="74">
        <f>IF(L66="",0,LOOKUP(L66,'Matrice classement'!$B$2:$C$19))</f>
        <v>0</v>
      </c>
      <c r="N66" s="1"/>
      <c r="O66" s="3"/>
      <c r="P66" s="74">
        <f>IF(O66="",0,LOOKUP(O66,'Matrice classement'!$B$2:$C$19))</f>
        <v>0</v>
      </c>
      <c r="Q66" s="1"/>
      <c r="R66" s="68"/>
      <c r="S66" s="74">
        <f>IF(R66="",0,LOOKUP(R66,'Matrice classement'!$B$2:$C$19))</f>
        <v>0</v>
      </c>
      <c r="T66" s="75"/>
      <c r="U66" s="68"/>
      <c r="V66" s="74">
        <f>IF(U66="",0,LOOKUP(U66,'Matrice classement'!$B$2:$C$19))</f>
        <v>0</v>
      </c>
      <c r="W66" s="75"/>
      <c r="X66" s="68"/>
      <c r="Y66" s="74">
        <f>IF(X66="",0,LOOKUP(X66,'Matrice classement'!$B$2:$C$19))</f>
        <v>0</v>
      </c>
      <c r="Z66" s="75"/>
      <c r="AA66" s="68"/>
      <c r="AB66" s="74">
        <f>IF(AA66="",0,LOOKUP(AA66,'Matrice classement'!$B$2:$C$19))</f>
        <v>0</v>
      </c>
      <c r="AC66" s="75"/>
      <c r="AD66" s="93"/>
    </row>
    <row r="67" spans="1:30" ht="19.8" x14ac:dyDescent="0.5">
      <c r="A67" s="93"/>
      <c r="B67" s="69"/>
      <c r="C67" s="84">
        <f>M67+P67+S67+V67+Y67+AB67</f>
        <v>0</v>
      </c>
      <c r="D67" s="96">
        <f>C67-MIN(M67,P67,S67,V67,Y67,AB67)</f>
        <v>0</v>
      </c>
      <c r="E67" s="72"/>
      <c r="F67" s="72"/>
      <c r="G67" s="72"/>
      <c r="H67" s="72"/>
      <c r="I67" s="72"/>
      <c r="J67" s="72"/>
      <c r="K67" s="97" t="s">
        <v>545</v>
      </c>
      <c r="L67" s="3"/>
      <c r="M67" s="74">
        <f>IF(L67="",0,LOOKUP(L67,'Matrice classement'!$B$2:$C$19))</f>
        <v>0</v>
      </c>
      <c r="N67" s="1"/>
      <c r="O67" s="3"/>
      <c r="P67" s="74">
        <f>IF(O67="",0,LOOKUP(O67,'Matrice classement'!$B$2:$C$19))</f>
        <v>0</v>
      </c>
      <c r="Q67" s="1"/>
      <c r="R67" s="68"/>
      <c r="S67" s="74">
        <f>IF(R67="",0,LOOKUP(R67,'Matrice classement'!$B$2:$C$19))</f>
        <v>0</v>
      </c>
      <c r="T67" s="75"/>
      <c r="U67" s="68"/>
      <c r="V67" s="74">
        <f>IF(U67="",0,LOOKUP(U67,'Matrice classement'!$B$2:$C$19))</f>
        <v>0</v>
      </c>
      <c r="W67" s="75"/>
      <c r="X67" s="68"/>
      <c r="Y67" s="74">
        <f>IF(X67="",0,LOOKUP(X67,'Matrice classement'!$B$2:$C$19))</f>
        <v>0</v>
      </c>
      <c r="Z67" s="75"/>
      <c r="AA67" s="68"/>
      <c r="AB67" s="74">
        <f>IF(AA67="",0,LOOKUP(AA67,'Matrice classement'!$B$2:$C$19))</f>
        <v>0</v>
      </c>
      <c r="AC67" s="75"/>
      <c r="AD67" s="93"/>
    </row>
    <row r="68" spans="1:30" ht="18.600000000000001" x14ac:dyDescent="0.45">
      <c r="A68" s="93"/>
      <c r="B68" s="98"/>
      <c r="C68" s="98"/>
      <c r="D68" s="98"/>
      <c r="E68" s="98"/>
      <c r="F68" s="98"/>
      <c r="G68" s="98"/>
      <c r="H68" s="98"/>
      <c r="I68" s="98"/>
      <c r="J68" s="98"/>
      <c r="K68" s="98"/>
      <c r="L68" s="98"/>
      <c r="M68" s="98"/>
      <c r="N68" s="99"/>
      <c r="O68" s="98"/>
      <c r="P68" s="98"/>
      <c r="Q68" s="98"/>
      <c r="R68" s="98"/>
      <c r="S68" s="98"/>
      <c r="T68" s="98"/>
      <c r="U68" s="98"/>
      <c r="V68" s="98"/>
      <c r="W68" s="98"/>
      <c r="X68" s="98"/>
      <c r="Y68" s="98"/>
      <c r="Z68" s="98"/>
      <c r="AA68" s="98"/>
      <c r="AB68" s="98"/>
      <c r="AC68" s="98"/>
      <c r="AD68" s="93"/>
    </row>
    <row r="69" spans="1:30" ht="30" customHeight="1" x14ac:dyDescent="0.3">
      <c r="A69" s="93"/>
      <c r="B69" s="254" t="s">
        <v>543</v>
      </c>
      <c r="C69" s="255"/>
      <c r="D69" s="255"/>
      <c r="E69" s="255"/>
      <c r="F69" s="255"/>
      <c r="G69" s="255"/>
      <c r="H69" s="255"/>
      <c r="I69" s="255"/>
      <c r="J69" s="255"/>
      <c r="K69" s="256"/>
      <c r="L69" s="244" t="s">
        <v>607</v>
      </c>
      <c r="M69" s="245"/>
      <c r="N69" s="246"/>
      <c r="O69" s="244" t="s">
        <v>608</v>
      </c>
      <c r="P69" s="245"/>
      <c r="Q69" s="246"/>
      <c r="R69" s="264" t="s">
        <v>609</v>
      </c>
      <c r="S69" s="245"/>
      <c r="T69" s="246"/>
      <c r="U69" s="244" t="s">
        <v>591</v>
      </c>
      <c r="V69" s="245"/>
      <c r="W69" s="246"/>
      <c r="X69" s="244" t="s">
        <v>610</v>
      </c>
      <c r="Y69" s="245"/>
      <c r="Z69" s="246"/>
      <c r="AA69" s="244" t="s">
        <v>611</v>
      </c>
      <c r="AB69" s="245"/>
      <c r="AC69" s="246"/>
      <c r="AD69" s="93"/>
    </row>
    <row r="70" spans="1:30" ht="30" customHeight="1" x14ac:dyDescent="0.3">
      <c r="A70" s="93"/>
      <c r="B70" s="257"/>
      <c r="C70" s="258"/>
      <c r="D70" s="258"/>
      <c r="E70" s="258"/>
      <c r="F70" s="258"/>
      <c r="G70" s="258"/>
      <c r="H70" s="258"/>
      <c r="I70" s="258"/>
      <c r="J70" s="258"/>
      <c r="K70" s="259"/>
      <c r="L70" s="94" t="s">
        <v>530</v>
      </c>
      <c r="M70" s="94" t="s">
        <v>531</v>
      </c>
      <c r="N70" s="94" t="s">
        <v>532</v>
      </c>
      <c r="O70" s="94" t="s">
        <v>530</v>
      </c>
      <c r="P70" s="94" t="s">
        <v>531</v>
      </c>
      <c r="Q70" s="94" t="s">
        <v>533</v>
      </c>
      <c r="R70" s="94" t="s">
        <v>530</v>
      </c>
      <c r="S70" s="94" t="s">
        <v>531</v>
      </c>
      <c r="T70" s="94" t="s">
        <v>533</v>
      </c>
      <c r="U70" s="94" t="s">
        <v>530</v>
      </c>
      <c r="V70" s="94" t="s">
        <v>531</v>
      </c>
      <c r="W70" s="94" t="s">
        <v>533</v>
      </c>
      <c r="X70" s="94" t="s">
        <v>530</v>
      </c>
      <c r="Y70" s="94" t="s">
        <v>531</v>
      </c>
      <c r="Z70" s="94" t="s">
        <v>533</v>
      </c>
      <c r="AA70" s="94" t="s">
        <v>530</v>
      </c>
      <c r="AB70" s="94" t="s">
        <v>531</v>
      </c>
      <c r="AC70" s="94" t="s">
        <v>533</v>
      </c>
      <c r="AD70" s="93"/>
    </row>
    <row r="71" spans="1:30" ht="21.9" customHeight="1" x14ac:dyDescent="0.3">
      <c r="A71" s="93"/>
      <c r="B71" s="267" t="s">
        <v>76</v>
      </c>
      <c r="C71" s="247" t="s">
        <v>534</v>
      </c>
      <c r="D71" s="247" t="s">
        <v>552</v>
      </c>
      <c r="E71" s="213" t="s">
        <v>0</v>
      </c>
      <c r="F71" s="213" t="s">
        <v>1</v>
      </c>
      <c r="G71" s="213" t="s">
        <v>10</v>
      </c>
      <c r="H71" s="213" t="s">
        <v>83</v>
      </c>
      <c r="I71" s="213" t="s">
        <v>2</v>
      </c>
      <c r="J71" s="252" t="s">
        <v>180</v>
      </c>
      <c r="K71" s="213" t="s">
        <v>7</v>
      </c>
      <c r="L71" s="58">
        <v>12</v>
      </c>
      <c r="M71" s="58">
        <v>3</v>
      </c>
      <c r="N71" s="59">
        <f>IF(L71="","",AVERAGE(N73:N75)/(L71*M71))</f>
        <v>0.68055555555555558</v>
      </c>
      <c r="O71" s="58"/>
      <c r="P71" s="58"/>
      <c r="Q71" s="59" t="str">
        <f>IF(O71="","",AVERAGE(Q73:Q75)/(O71*P71))</f>
        <v/>
      </c>
      <c r="R71" s="58"/>
      <c r="S71" s="58"/>
      <c r="T71" s="59" t="str">
        <f>IF(R71="","",AVERAGE(T73:T75)/(R71*S71))</f>
        <v/>
      </c>
      <c r="U71" s="58"/>
      <c r="V71" s="58"/>
      <c r="W71" s="59" t="str">
        <f>IF(U71="","",AVERAGE(W73:W75)/(U71*V71))</f>
        <v/>
      </c>
      <c r="X71" s="58">
        <v>10</v>
      </c>
      <c r="Y71" s="58">
        <v>3</v>
      </c>
      <c r="Z71" s="59" t="e">
        <f>IF(X71="","",AVERAGE(Z73:Z75)/(X71*Y71))</f>
        <v>#DIV/0!</v>
      </c>
      <c r="AA71" s="58">
        <v>10</v>
      </c>
      <c r="AB71" s="58">
        <v>3</v>
      </c>
      <c r="AC71" s="59" t="e">
        <f>IF(AA71="","",AVERAGE(AC73:AC75)/(AA71*AB71))</f>
        <v>#DIV/0!</v>
      </c>
      <c r="AD71" s="93"/>
    </row>
    <row r="72" spans="1:30" ht="19.8" customHeight="1" x14ac:dyDescent="0.35">
      <c r="A72" s="93"/>
      <c r="B72" s="268"/>
      <c r="C72" s="248"/>
      <c r="D72" s="248"/>
      <c r="E72" s="214"/>
      <c r="F72" s="214"/>
      <c r="G72" s="214"/>
      <c r="H72" s="214"/>
      <c r="I72" s="214"/>
      <c r="J72" s="253"/>
      <c r="K72" s="214"/>
      <c r="L72" s="95" t="s">
        <v>72</v>
      </c>
      <c r="M72" s="95" t="s">
        <v>73</v>
      </c>
      <c r="N72" s="95" t="s">
        <v>66</v>
      </c>
      <c r="O72" s="95" t="s">
        <v>72</v>
      </c>
      <c r="P72" s="95" t="s">
        <v>73</v>
      </c>
      <c r="Q72" s="95" t="s">
        <v>66</v>
      </c>
      <c r="R72" s="95" t="s">
        <v>72</v>
      </c>
      <c r="S72" s="95" t="s">
        <v>73</v>
      </c>
      <c r="T72" s="95" t="s">
        <v>66</v>
      </c>
      <c r="U72" s="95" t="s">
        <v>72</v>
      </c>
      <c r="V72" s="95" t="s">
        <v>73</v>
      </c>
      <c r="W72" s="95" t="s">
        <v>66</v>
      </c>
      <c r="X72" s="95" t="s">
        <v>72</v>
      </c>
      <c r="Y72" s="95" t="s">
        <v>73</v>
      </c>
      <c r="Z72" s="95" t="s">
        <v>66</v>
      </c>
      <c r="AA72" s="95" t="s">
        <v>72</v>
      </c>
      <c r="AB72" s="95" t="s">
        <v>73</v>
      </c>
      <c r="AC72" s="95" t="s">
        <v>66</v>
      </c>
      <c r="AD72" s="93"/>
    </row>
    <row r="73" spans="1:30" ht="19.8" x14ac:dyDescent="0.5">
      <c r="A73" s="93"/>
      <c r="B73" s="69">
        <v>2</v>
      </c>
      <c r="C73" s="84">
        <f>M73+P73+S73+V73+Y73+AB73</f>
        <v>20</v>
      </c>
      <c r="D73" s="96">
        <f>C73-MIN(M73,P73,S73,V73,Y73,AB73)</f>
        <v>20</v>
      </c>
      <c r="E73" s="72" t="s">
        <v>435</v>
      </c>
      <c r="F73" s="72" t="s">
        <v>302</v>
      </c>
      <c r="G73" s="72" t="s">
        <v>548</v>
      </c>
      <c r="H73" s="72" t="s">
        <v>560</v>
      </c>
      <c r="I73" s="72" t="s">
        <v>626</v>
      </c>
      <c r="J73" s="72">
        <v>1963</v>
      </c>
      <c r="K73" s="97" t="s">
        <v>554</v>
      </c>
      <c r="L73" s="68">
        <v>1</v>
      </c>
      <c r="M73" s="74">
        <f>IF(L73="",0,LOOKUP(L73,'Matrice classement'!$B$2:$C$19))</f>
        <v>20</v>
      </c>
      <c r="N73" s="75">
        <v>32</v>
      </c>
      <c r="O73" s="68"/>
      <c r="P73" s="74">
        <f>IF(O73="",0,LOOKUP(O73,'Matrice classement'!$B$2:$C$19))</f>
        <v>0</v>
      </c>
      <c r="Q73" s="75"/>
      <c r="R73" s="68"/>
      <c r="S73" s="74">
        <f>IF(R73="",0,LOOKUP(R73,'Matrice classement'!$B$2:$C$19))</f>
        <v>0</v>
      </c>
      <c r="T73" s="75"/>
      <c r="U73" s="68"/>
      <c r="V73" s="74">
        <f>IF(U73="",0,LOOKUP(U73,'Matrice classement'!$B$2:$C$19))</f>
        <v>0</v>
      </c>
      <c r="W73" s="75"/>
      <c r="X73" s="68"/>
      <c r="Y73" s="74">
        <f>IF(X73="",0,LOOKUP(X73,'Matrice classement'!$B$2:$C$19))</f>
        <v>0</v>
      </c>
      <c r="Z73" s="75"/>
      <c r="AA73" s="68"/>
      <c r="AB73" s="74">
        <f>IF(AA73="",0,LOOKUP(AA73,'Matrice classement'!$B$2:$C$19))</f>
        <v>0</v>
      </c>
      <c r="AC73" s="75"/>
      <c r="AD73" s="93"/>
    </row>
    <row r="74" spans="1:30" ht="19.8" x14ac:dyDescent="0.5">
      <c r="A74" s="93"/>
      <c r="B74" s="69">
        <v>3</v>
      </c>
      <c r="C74" s="84">
        <f>M74+P74+S74+V74+Y74+AB74</f>
        <v>17</v>
      </c>
      <c r="D74" s="96">
        <f>C74-MIN(M74,P74,S74,V74,Y74,AB74)</f>
        <v>17</v>
      </c>
      <c r="E74" s="72" t="s">
        <v>601</v>
      </c>
      <c r="F74" s="72" t="s">
        <v>540</v>
      </c>
      <c r="G74" s="72" t="s">
        <v>237</v>
      </c>
      <c r="H74" s="72" t="s">
        <v>560</v>
      </c>
      <c r="I74" s="72" t="s">
        <v>627</v>
      </c>
      <c r="J74" s="72">
        <v>1962</v>
      </c>
      <c r="K74" s="97" t="s">
        <v>554</v>
      </c>
      <c r="L74" s="3">
        <v>2</v>
      </c>
      <c r="M74" s="74">
        <f>IF(L74="",0,LOOKUP(L74,'Matrice classement'!$B$2:$C$19))</f>
        <v>17</v>
      </c>
      <c r="N74" s="1">
        <v>17</v>
      </c>
      <c r="O74" s="68"/>
      <c r="P74" s="74">
        <f>IF(O74="",0,LOOKUP(O74,'Matrice classement'!$B$2:$C$19))</f>
        <v>0</v>
      </c>
      <c r="Q74" s="75"/>
      <c r="R74" s="68"/>
      <c r="S74" s="74">
        <f>IF(R74="",0,LOOKUP(R74,'Matrice classement'!$B$2:$C$19))</f>
        <v>0</v>
      </c>
      <c r="T74" s="75"/>
      <c r="U74" s="68"/>
      <c r="V74" s="74">
        <f>IF(U74="",0,LOOKUP(U74,'Matrice classement'!$B$2:$C$19))</f>
        <v>0</v>
      </c>
      <c r="W74" s="75"/>
      <c r="X74" s="68"/>
      <c r="Y74" s="74">
        <f>IF(X74="",0,LOOKUP(X74,'Matrice classement'!$B$2:$C$19))</f>
        <v>0</v>
      </c>
      <c r="Z74" s="75"/>
      <c r="AA74" s="68"/>
      <c r="AB74" s="74">
        <f>IF(AA74="",0,LOOKUP(AA74,'Matrice classement'!$B$2:$C$19))</f>
        <v>0</v>
      </c>
      <c r="AC74" s="75"/>
      <c r="AD74" s="93"/>
    </row>
    <row r="75" spans="1:30" ht="19.8" x14ac:dyDescent="0.5">
      <c r="A75" s="93"/>
      <c r="B75" s="69"/>
      <c r="C75" s="84">
        <f>M75+P75+S75+V75+Y75+AB75</f>
        <v>0</v>
      </c>
      <c r="D75" s="96">
        <f>C75-MIN(M75,P75,S75,V75,Y75,AB75)</f>
        <v>0</v>
      </c>
      <c r="E75" s="72"/>
      <c r="F75" s="72"/>
      <c r="G75" s="72"/>
      <c r="H75" s="72"/>
      <c r="I75" s="72"/>
      <c r="J75" s="72"/>
      <c r="K75" s="97" t="s">
        <v>554</v>
      </c>
      <c r="L75" s="68"/>
      <c r="M75" s="74">
        <f>IF(L75="",0,LOOKUP(L75,'Matrice classement'!$B$2:$C$19))</f>
        <v>0</v>
      </c>
      <c r="N75" s="75"/>
      <c r="O75" s="3"/>
      <c r="P75" s="74">
        <f>IF(O75="",0,LOOKUP(O75,'Matrice classement'!$B$2:$C$19))</f>
        <v>0</v>
      </c>
      <c r="Q75" s="75"/>
      <c r="R75" s="68"/>
      <c r="S75" s="74">
        <f>IF(R75="",0,LOOKUP(R75,'Matrice classement'!$B$2:$C$19))</f>
        <v>0</v>
      </c>
      <c r="T75" s="75"/>
      <c r="U75" s="68"/>
      <c r="V75" s="74">
        <f>IF(U75="",0,LOOKUP(U75,'Matrice classement'!$B$2:$C$19))</f>
        <v>0</v>
      </c>
      <c r="W75" s="75"/>
      <c r="X75" s="68"/>
      <c r="Y75" s="74">
        <f>IF(X75="",0,LOOKUP(X75,'Matrice classement'!$B$2:$C$19))</f>
        <v>0</v>
      </c>
      <c r="Z75" s="75"/>
      <c r="AA75" s="3"/>
      <c r="AB75" s="74">
        <f>IF(AA75="",0,LOOKUP(AA75,'Matrice classement'!$B$2:$C$19))</f>
        <v>0</v>
      </c>
      <c r="AC75" s="1"/>
      <c r="AD75" s="93"/>
    </row>
    <row r="76" spans="1:30" ht="18.600000000000001" x14ac:dyDescent="0.45">
      <c r="A76" s="93"/>
      <c r="B76" s="98"/>
      <c r="C76" s="98"/>
      <c r="D76" s="98"/>
      <c r="E76" s="98"/>
      <c r="F76" s="98"/>
      <c r="G76" s="98"/>
      <c r="H76" s="98"/>
      <c r="I76" s="98"/>
      <c r="J76" s="98"/>
      <c r="K76" s="98"/>
      <c r="L76" s="98"/>
      <c r="M76" s="98"/>
      <c r="N76" s="99"/>
      <c r="O76" s="98"/>
      <c r="P76" s="98"/>
      <c r="Q76" s="98"/>
      <c r="R76" s="98"/>
      <c r="S76" s="98"/>
      <c r="T76" s="98"/>
      <c r="U76" s="98"/>
      <c r="V76" s="98"/>
      <c r="W76" s="98"/>
      <c r="X76" s="98"/>
      <c r="Y76" s="98"/>
      <c r="Z76" s="98"/>
      <c r="AA76" s="98"/>
      <c r="AB76" s="98"/>
      <c r="AC76" s="98"/>
      <c r="AD76" s="93"/>
    </row>
    <row r="77" spans="1:30" ht="30" customHeight="1" x14ac:dyDescent="0.3">
      <c r="A77" s="93"/>
      <c r="B77" s="254" t="s">
        <v>544</v>
      </c>
      <c r="C77" s="255"/>
      <c r="D77" s="255"/>
      <c r="E77" s="255"/>
      <c r="F77" s="255"/>
      <c r="G77" s="255"/>
      <c r="H77" s="255"/>
      <c r="I77" s="255"/>
      <c r="J77" s="255"/>
      <c r="K77" s="256"/>
      <c r="L77" s="244" t="s">
        <v>607</v>
      </c>
      <c r="M77" s="245"/>
      <c r="N77" s="246"/>
      <c r="O77" s="244" t="s">
        <v>608</v>
      </c>
      <c r="P77" s="245"/>
      <c r="Q77" s="246"/>
      <c r="R77" s="264" t="s">
        <v>609</v>
      </c>
      <c r="S77" s="245"/>
      <c r="T77" s="246"/>
      <c r="U77" s="244" t="s">
        <v>591</v>
      </c>
      <c r="V77" s="245"/>
      <c r="W77" s="246"/>
      <c r="X77" s="244" t="s">
        <v>610</v>
      </c>
      <c r="Y77" s="245"/>
      <c r="Z77" s="246"/>
      <c r="AA77" s="244" t="s">
        <v>611</v>
      </c>
      <c r="AB77" s="245"/>
      <c r="AC77" s="246"/>
      <c r="AD77" s="93"/>
    </row>
    <row r="78" spans="1:30" ht="30" customHeight="1" x14ac:dyDescent="0.3">
      <c r="A78" s="93"/>
      <c r="B78" s="257"/>
      <c r="C78" s="258"/>
      <c r="D78" s="258"/>
      <c r="E78" s="258"/>
      <c r="F78" s="258"/>
      <c r="G78" s="258"/>
      <c r="H78" s="258"/>
      <c r="I78" s="258"/>
      <c r="J78" s="258"/>
      <c r="K78" s="259"/>
      <c r="L78" s="94" t="s">
        <v>530</v>
      </c>
      <c r="M78" s="94" t="s">
        <v>531</v>
      </c>
      <c r="N78" s="94" t="s">
        <v>532</v>
      </c>
      <c r="O78" s="94" t="s">
        <v>530</v>
      </c>
      <c r="P78" s="94" t="s">
        <v>531</v>
      </c>
      <c r="Q78" s="94" t="s">
        <v>533</v>
      </c>
      <c r="R78" s="94" t="s">
        <v>530</v>
      </c>
      <c r="S78" s="94" t="s">
        <v>531</v>
      </c>
      <c r="T78" s="94" t="s">
        <v>533</v>
      </c>
      <c r="U78" s="94" t="s">
        <v>530</v>
      </c>
      <c r="V78" s="94" t="s">
        <v>531</v>
      </c>
      <c r="W78" s="94" t="s">
        <v>533</v>
      </c>
      <c r="X78" s="94" t="s">
        <v>530</v>
      </c>
      <c r="Y78" s="94" t="s">
        <v>531</v>
      </c>
      <c r="Z78" s="94" t="s">
        <v>533</v>
      </c>
      <c r="AA78" s="94" t="s">
        <v>530</v>
      </c>
      <c r="AB78" s="94" t="s">
        <v>531</v>
      </c>
      <c r="AC78" s="94" t="s">
        <v>533</v>
      </c>
      <c r="AD78" s="93"/>
    </row>
    <row r="79" spans="1:30" ht="21.9" customHeight="1" x14ac:dyDescent="0.3">
      <c r="A79" s="93"/>
      <c r="B79" s="267" t="s">
        <v>76</v>
      </c>
      <c r="C79" s="247" t="s">
        <v>534</v>
      </c>
      <c r="D79" s="247" t="s">
        <v>552</v>
      </c>
      <c r="E79" s="213" t="s">
        <v>0</v>
      </c>
      <c r="F79" s="213" t="s">
        <v>1</v>
      </c>
      <c r="G79" s="213" t="s">
        <v>10</v>
      </c>
      <c r="H79" s="213" t="s">
        <v>83</v>
      </c>
      <c r="I79" s="213" t="s">
        <v>2</v>
      </c>
      <c r="J79" s="252" t="s">
        <v>180</v>
      </c>
      <c r="K79" s="213" t="s">
        <v>7</v>
      </c>
      <c r="L79" s="58">
        <v>12</v>
      </c>
      <c r="M79" s="58">
        <v>2</v>
      </c>
      <c r="N79" s="59">
        <f>IF(L79="","",AVERAGE(N81:N82)/(L79*M79))</f>
        <v>1.2916666666666667</v>
      </c>
      <c r="O79" s="58"/>
      <c r="P79" s="58"/>
      <c r="Q79" s="59" t="str">
        <f>IF(O79="","",AVERAGE(Q81:Q82)/(O79*P79))</f>
        <v/>
      </c>
      <c r="R79" s="58"/>
      <c r="S79" s="58"/>
      <c r="T79" s="59" t="str">
        <f>IF(R79="","",AVERAGE(T81)/(R79*S79))</f>
        <v/>
      </c>
      <c r="U79" s="58"/>
      <c r="V79" s="58"/>
      <c r="W79" s="59" t="str">
        <f>IF(U79="","",AVERAGE(W81)/(U79*V79))</f>
        <v/>
      </c>
      <c r="X79" s="58"/>
      <c r="Y79" s="58"/>
      <c r="Z79" s="59" t="str">
        <f>IF(X79="","",AVERAGE(Z81)/(X79*Y79))</f>
        <v/>
      </c>
      <c r="AA79" s="58">
        <v>10</v>
      </c>
      <c r="AB79" s="58">
        <v>2</v>
      </c>
      <c r="AC79" s="59" t="e">
        <f>IF(AA79="","",AVERAGE(AC81)/(AA79*AB79))</f>
        <v>#DIV/0!</v>
      </c>
      <c r="AD79" s="93"/>
    </row>
    <row r="80" spans="1:30" ht="19.95" customHeight="1" x14ac:dyDescent="0.35">
      <c r="A80" s="93"/>
      <c r="B80" s="268"/>
      <c r="C80" s="248"/>
      <c r="D80" s="248"/>
      <c r="E80" s="214"/>
      <c r="F80" s="214"/>
      <c r="G80" s="214"/>
      <c r="H80" s="214"/>
      <c r="I80" s="214"/>
      <c r="J80" s="253"/>
      <c r="K80" s="214"/>
      <c r="L80" s="95" t="s">
        <v>72</v>
      </c>
      <c r="M80" s="95" t="s">
        <v>73</v>
      </c>
      <c r="N80" s="95" t="s">
        <v>66</v>
      </c>
      <c r="O80" s="95" t="s">
        <v>72</v>
      </c>
      <c r="P80" s="95" t="s">
        <v>73</v>
      </c>
      <c r="Q80" s="95" t="s">
        <v>66</v>
      </c>
      <c r="R80" s="95" t="s">
        <v>72</v>
      </c>
      <c r="S80" s="95" t="s">
        <v>73</v>
      </c>
      <c r="T80" s="95" t="s">
        <v>66</v>
      </c>
      <c r="U80" s="95" t="s">
        <v>72</v>
      </c>
      <c r="V80" s="95" t="s">
        <v>73</v>
      </c>
      <c r="W80" s="95" t="s">
        <v>66</v>
      </c>
      <c r="X80" s="95" t="s">
        <v>72</v>
      </c>
      <c r="Y80" s="95" t="s">
        <v>73</v>
      </c>
      <c r="Z80" s="95" t="s">
        <v>66</v>
      </c>
      <c r="AA80" s="95" t="s">
        <v>72</v>
      </c>
      <c r="AB80" s="95" t="s">
        <v>73</v>
      </c>
      <c r="AC80" s="95" t="s">
        <v>66</v>
      </c>
      <c r="AD80" s="93"/>
    </row>
    <row r="81" spans="1:30" ht="19.8" x14ac:dyDescent="0.5">
      <c r="A81" s="93"/>
      <c r="B81" s="69">
        <v>1</v>
      </c>
      <c r="C81" s="84">
        <f>M81+P81+S81+V81+Y81+AB81</f>
        <v>20</v>
      </c>
      <c r="D81" s="96">
        <f>C81-MIN(M81,P81,S81,V81,Y81,AB81)</f>
        <v>20</v>
      </c>
      <c r="E81" s="72" t="s">
        <v>618</v>
      </c>
      <c r="F81" s="72" t="s">
        <v>511</v>
      </c>
      <c r="G81" s="72" t="s">
        <v>551</v>
      </c>
      <c r="H81" s="72" t="s">
        <v>560</v>
      </c>
      <c r="I81" s="72" t="s">
        <v>619</v>
      </c>
      <c r="J81" s="72">
        <v>1973</v>
      </c>
      <c r="K81" s="97" t="s">
        <v>546</v>
      </c>
      <c r="L81" s="3">
        <v>1</v>
      </c>
      <c r="M81" s="74">
        <f>IF(L81="",0,LOOKUP(L81,'Matrice classement'!$B$2:$C$19))</f>
        <v>20</v>
      </c>
      <c r="N81" s="1">
        <v>31</v>
      </c>
      <c r="O81" s="68"/>
      <c r="P81" s="74">
        <f>IF(O81="",0,LOOKUP(O81,'Matrice classement'!$B$2:$C$19))</f>
        <v>0</v>
      </c>
      <c r="Q81" s="68"/>
      <c r="R81" s="68"/>
      <c r="S81" s="74">
        <f>IF(R81="",0,LOOKUP(R81,'Matrice classement'!$B$2:$C$19))</f>
        <v>0</v>
      </c>
      <c r="T81" s="68"/>
      <c r="U81" s="68"/>
      <c r="V81" s="74">
        <f>IF(U81="",0,LOOKUP(U81,'Matrice classement'!$B$2:$C$19))</f>
        <v>0</v>
      </c>
      <c r="W81" s="68"/>
      <c r="X81" s="3"/>
      <c r="Y81" s="74">
        <f>IF(X81="",0,LOOKUP(X81,'Matrice classement'!$B$2:$C$19))</f>
        <v>0</v>
      </c>
      <c r="Z81" s="1"/>
      <c r="AA81" s="68"/>
      <c r="AB81" s="74">
        <f>IF(AA81="",0,LOOKUP(AA81,'Matrice classement'!$B$2:$C$19))</f>
        <v>0</v>
      </c>
      <c r="AC81" s="75"/>
      <c r="AD81" s="93"/>
    </row>
    <row r="82" spans="1:30" ht="19.8" x14ac:dyDescent="0.5">
      <c r="A82" s="93"/>
      <c r="B82" s="69"/>
      <c r="C82" s="84">
        <f>M82+P82+S82+V82+Y82+AB82</f>
        <v>0</v>
      </c>
      <c r="D82" s="96">
        <f>C82-MIN(M82,P82,S82,V82,Y82,AB82)</f>
        <v>0</v>
      </c>
      <c r="E82" s="72"/>
      <c r="F82" s="72"/>
      <c r="G82" s="72"/>
      <c r="H82" s="72"/>
      <c r="I82" s="72"/>
      <c r="J82" s="72"/>
      <c r="K82" s="97" t="s">
        <v>546</v>
      </c>
      <c r="L82" s="68"/>
      <c r="M82" s="74">
        <f>IF(L82="",0,LOOKUP(L82,'Matrice classement'!$B$2:$C$19))</f>
        <v>0</v>
      </c>
      <c r="N82" s="75"/>
      <c r="O82" s="68"/>
      <c r="P82" s="74">
        <f>IF(O82="",0,LOOKUP(O82,'Matrice classement'!$B$2:$C$19))</f>
        <v>0</v>
      </c>
      <c r="Q82" s="68"/>
      <c r="R82" s="68"/>
      <c r="S82" s="74">
        <f>IF(R82="",0,LOOKUP(R82,'Matrice classement'!$B$2:$C$19))</f>
        <v>0</v>
      </c>
      <c r="T82" s="68"/>
      <c r="U82" s="68"/>
      <c r="V82" s="74">
        <f>IF(U82="",0,LOOKUP(U82,'Matrice classement'!$B$2:$C$19))</f>
        <v>0</v>
      </c>
      <c r="W82" s="68"/>
      <c r="X82" s="3"/>
      <c r="Y82" s="74">
        <f>IF(X82="",0,LOOKUP(X82,'Matrice classement'!$B$2:$C$19))</f>
        <v>0</v>
      </c>
      <c r="Z82" s="1"/>
      <c r="AA82" s="68"/>
      <c r="AB82" s="74">
        <f>IF(AA82="",0,LOOKUP(AA82,'Matrice classement'!$B$2:$C$19))</f>
        <v>0</v>
      </c>
      <c r="AC82" s="75"/>
      <c r="AD82" s="93"/>
    </row>
    <row r="83" spans="1:30" ht="18.600000000000001" x14ac:dyDescent="0.45">
      <c r="A83" s="93"/>
      <c r="B83" s="98"/>
      <c r="C83" s="98"/>
      <c r="D83" s="98"/>
      <c r="E83" s="98"/>
      <c r="F83" s="98"/>
      <c r="G83" s="98"/>
      <c r="H83" s="98"/>
      <c r="I83" s="98"/>
      <c r="J83" s="98"/>
      <c r="K83" s="98"/>
      <c r="L83" s="98"/>
      <c r="M83" s="98"/>
      <c r="N83" s="99"/>
      <c r="O83" s="98"/>
      <c r="P83" s="98"/>
      <c r="Q83" s="98"/>
      <c r="R83" s="98"/>
      <c r="S83" s="98"/>
      <c r="T83" s="98"/>
      <c r="U83" s="98"/>
      <c r="V83" s="98"/>
      <c r="W83" s="98"/>
      <c r="X83" s="98"/>
      <c r="Y83" s="98"/>
      <c r="Z83" s="98"/>
      <c r="AA83" s="98"/>
      <c r="AB83" s="98"/>
      <c r="AC83" s="98"/>
      <c r="AD83" s="93"/>
    </row>
    <row r="84" spans="1:30" ht="18.600000000000001" x14ac:dyDescent="0.45">
      <c r="A84" s="55"/>
      <c r="B84" s="88"/>
      <c r="C84" s="88"/>
      <c r="D84" s="88"/>
      <c r="E84" s="88"/>
      <c r="F84" s="88"/>
      <c r="G84" s="88"/>
      <c r="H84" s="88"/>
      <c r="I84" s="88"/>
      <c r="J84" s="88"/>
      <c r="K84" s="88"/>
      <c r="L84" s="233" t="s">
        <v>535</v>
      </c>
      <c r="M84" s="233"/>
      <c r="N84" s="101" t="e">
        <f>IF(N54="","",AVERAGE(N54,N46,N38,N30,N22,N6,#REF!))</f>
        <v>#REF!</v>
      </c>
      <c r="O84" s="233" t="s">
        <v>535</v>
      </c>
      <c r="P84" s="233"/>
      <c r="Q84" s="101" t="str">
        <f>IF(Q54="","",AVERAGE(Q54,Q46,Q38,Q30,Q22,Q6,#REF!))</f>
        <v/>
      </c>
      <c r="R84" s="233" t="s">
        <v>535</v>
      </c>
      <c r="S84" s="233"/>
      <c r="T84" s="101" t="str">
        <f>IF(T54="","",AVERAGE(T54,T46,T38,T30,T22,T6,#REF!))</f>
        <v/>
      </c>
      <c r="U84" s="233" t="s">
        <v>535</v>
      </c>
      <c r="V84" s="233"/>
      <c r="W84" s="101" t="str">
        <f>IF(W54="","",AVERAGE(W54,W46,W38,W30,W22,W6,#REF!))</f>
        <v/>
      </c>
      <c r="X84" s="233" t="s">
        <v>535</v>
      </c>
      <c r="Y84" s="233"/>
      <c r="Z84" s="101" t="str">
        <f>IF(Z54="","",AVERAGE(Z54,Z46,Z38,Z30,Z22,Z6,#REF!))</f>
        <v/>
      </c>
      <c r="AA84" s="233" t="s">
        <v>535</v>
      </c>
      <c r="AB84" s="233"/>
      <c r="AC84" s="101" t="str">
        <f>IF(AC54="","",AVERAGE(AC54,AC46,AC38,AC30,AC22,AC6,#REF!))</f>
        <v/>
      </c>
      <c r="AD84" s="55"/>
    </row>
    <row r="85" spans="1:30" ht="19.5" customHeight="1" x14ac:dyDescent="0.45">
      <c r="A85" s="55"/>
      <c r="B85" s="228">
        <f>COUNTA(B56:B58,B40:B42,B16:B18,B48:B50,B32:B34,B24:B26,B8:B10,B65:B67,B73:B75,B81:B82)</f>
        <v>8</v>
      </c>
      <c r="C85" s="222" t="s">
        <v>179</v>
      </c>
      <c r="D85" s="223"/>
      <c r="E85" s="224"/>
      <c r="F85" s="88"/>
      <c r="G85" s="102" t="s">
        <v>185</v>
      </c>
      <c r="H85" s="88"/>
      <c r="I85" s="249" t="s">
        <v>80</v>
      </c>
      <c r="J85" s="265"/>
      <c r="K85" s="251"/>
      <c r="L85" s="103"/>
      <c r="M85" s="265" t="s">
        <v>81</v>
      </c>
      <c r="N85" s="243"/>
      <c r="O85" s="103"/>
      <c r="P85" s="320" t="s">
        <v>81</v>
      </c>
      <c r="Q85" s="243"/>
      <c r="R85" s="103"/>
      <c r="S85" s="320" t="s">
        <v>81</v>
      </c>
      <c r="T85" s="243"/>
      <c r="U85" s="103"/>
      <c r="V85" s="320" t="s">
        <v>81</v>
      </c>
      <c r="W85" s="243"/>
      <c r="X85" s="103"/>
      <c r="Y85" s="265" t="s">
        <v>81</v>
      </c>
      <c r="Z85" s="243"/>
      <c r="AA85" s="103"/>
      <c r="AB85" s="265" t="s">
        <v>81</v>
      </c>
      <c r="AC85" s="243"/>
      <c r="AD85" s="55"/>
    </row>
    <row r="86" spans="1:30" ht="18.600000000000001" x14ac:dyDescent="0.45">
      <c r="A86" s="55"/>
      <c r="B86" s="229"/>
      <c r="C86" s="225"/>
      <c r="D86" s="226"/>
      <c r="E86" s="227"/>
      <c r="F86" s="88"/>
      <c r="G86" s="104" t="s">
        <v>186</v>
      </c>
      <c r="H86" s="88"/>
      <c r="I86" s="249" t="s">
        <v>183</v>
      </c>
      <c r="J86" s="250"/>
      <c r="K86" s="251"/>
      <c r="L86" s="241">
        <f>L85/$B$85</f>
        <v>0</v>
      </c>
      <c r="M86" s="242"/>
      <c r="N86" s="243"/>
      <c r="O86" s="241">
        <f>O85/$B$85</f>
        <v>0</v>
      </c>
      <c r="P86" s="242"/>
      <c r="Q86" s="243"/>
      <c r="R86" s="241">
        <f>R85/$B$85</f>
        <v>0</v>
      </c>
      <c r="S86" s="242"/>
      <c r="T86" s="243"/>
      <c r="U86" s="241">
        <f>U85/$B$85</f>
        <v>0</v>
      </c>
      <c r="V86" s="242"/>
      <c r="W86" s="243"/>
      <c r="X86" s="241">
        <f>X85/$B$85</f>
        <v>0</v>
      </c>
      <c r="Y86" s="242"/>
      <c r="Z86" s="243"/>
      <c r="AA86" s="241">
        <f>AA85/$B$85</f>
        <v>0</v>
      </c>
      <c r="AB86" s="242"/>
      <c r="AC86" s="243"/>
      <c r="AD86" s="55"/>
    </row>
    <row r="87" spans="1:30" ht="28.2" customHeight="1" x14ac:dyDescent="0.3">
      <c r="A87" s="55"/>
      <c r="B87" s="55"/>
      <c r="C87" s="55"/>
      <c r="D87" s="55"/>
      <c r="E87" s="55"/>
      <c r="F87" s="55"/>
      <c r="G87" s="55"/>
      <c r="H87" s="55"/>
      <c r="I87" s="55"/>
      <c r="J87" s="55"/>
      <c r="K87" s="55"/>
      <c r="L87" s="55"/>
      <c r="M87" s="55"/>
      <c r="N87" s="105"/>
      <c r="O87" s="55"/>
      <c r="P87" s="55"/>
      <c r="Q87" s="105"/>
      <c r="R87" s="55"/>
      <c r="S87" s="55"/>
      <c r="T87" s="105"/>
      <c r="U87" s="55"/>
      <c r="V87" s="55"/>
      <c r="W87" s="105"/>
      <c r="X87" s="55"/>
      <c r="Y87" s="55"/>
      <c r="Z87" s="55"/>
      <c r="AA87" s="55"/>
      <c r="AB87" s="55"/>
      <c r="AC87" s="55"/>
      <c r="AD87" s="55"/>
    </row>
    <row r="88" spans="1:30" ht="25.2" customHeight="1" x14ac:dyDescent="0.3">
      <c r="A88" s="55"/>
      <c r="B88" s="228">
        <f>ROUNDUP(2014-AVERAGE(J56:J58,J48:J50,J16:J18,J32:J34,J40:J42,J24:J26,J8:J10,J65:J67,J73:J75,J81:J82),1)</f>
        <v>50.800000000000004</v>
      </c>
      <c r="C88" s="235" t="s">
        <v>528</v>
      </c>
      <c r="D88" s="236"/>
      <c r="E88" s="237"/>
      <c r="F88" s="55"/>
      <c r="G88" s="106" t="s">
        <v>191</v>
      </c>
      <c r="H88" s="215"/>
      <c r="I88" s="216"/>
      <c r="J88" s="217"/>
      <c r="K88" s="55"/>
      <c r="L88" s="318" t="s">
        <v>193</v>
      </c>
      <c r="M88" s="319"/>
      <c r="N88" s="319"/>
      <c r="O88" s="319"/>
      <c r="P88" s="319"/>
      <c r="Q88" s="319"/>
      <c r="R88" s="319"/>
      <c r="S88" s="319"/>
      <c r="T88" s="319"/>
      <c r="U88" s="319"/>
      <c r="V88" s="319"/>
      <c r="W88" s="319"/>
      <c r="X88" s="319"/>
      <c r="Y88" s="319"/>
      <c r="Z88" s="319"/>
      <c r="AA88" s="319"/>
      <c r="AB88" s="319"/>
      <c r="AC88" s="319"/>
      <c r="AD88" s="55"/>
    </row>
    <row r="89" spans="1:30" ht="25.2" customHeight="1" x14ac:dyDescent="0.3">
      <c r="A89" s="55"/>
      <c r="B89" s="229"/>
      <c r="C89" s="238"/>
      <c r="D89" s="239"/>
      <c r="E89" s="240"/>
      <c r="F89" s="55"/>
      <c r="G89" s="106" t="s">
        <v>192</v>
      </c>
      <c r="H89" s="215"/>
      <c r="I89" s="216"/>
      <c r="J89" s="217"/>
      <c r="K89" s="55"/>
      <c r="L89" s="191"/>
      <c r="M89" s="192"/>
      <c r="N89" s="193"/>
      <c r="O89" s="191"/>
      <c r="P89" s="192"/>
      <c r="Q89" s="193"/>
      <c r="R89" s="191"/>
      <c r="S89" s="220"/>
      <c r="T89" s="220"/>
      <c r="U89" s="191"/>
      <c r="V89" s="220"/>
      <c r="W89" s="220"/>
      <c r="X89" s="191"/>
      <c r="Y89" s="192"/>
      <c r="Z89" s="193"/>
      <c r="AA89" s="191"/>
      <c r="AB89" s="220"/>
      <c r="AC89" s="221"/>
      <c r="AD89" s="55"/>
    </row>
    <row r="90" spans="1:30" ht="19.95" customHeight="1" x14ac:dyDescent="0.3">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row>
    <row r="93" spans="1:30" ht="25.2" customHeight="1" x14ac:dyDescent="0.3">
      <c r="B93" s="194" t="s">
        <v>196</v>
      </c>
      <c r="C93" s="195"/>
      <c r="D93" s="195"/>
      <c r="E93" s="196"/>
      <c r="F93" s="142">
        <f>SUM(C8:C10,C16:C18,C24:C26,C32:C34,C40:C42,C48:C50,C56:C58,C65:C67,C73:C75,C81:C82)</f>
        <v>154</v>
      </c>
      <c r="G93" s="108" t="s">
        <v>197</v>
      </c>
      <c r="I93" s="300" t="s">
        <v>201</v>
      </c>
      <c r="J93" s="301"/>
      <c r="K93" s="301"/>
      <c r="L93" s="302"/>
      <c r="M93" s="306"/>
      <c r="N93" s="307"/>
      <c r="P93" s="310"/>
      <c r="Q93" s="312" t="s">
        <v>558</v>
      </c>
      <c r="R93" s="313"/>
      <c r="S93" s="313"/>
      <c r="T93" s="313"/>
      <c r="U93" s="313"/>
      <c r="V93" s="314"/>
    </row>
    <row r="94" spans="1:30" ht="25.2" customHeight="1" x14ac:dyDescent="0.3">
      <c r="B94" s="197" t="s">
        <v>199</v>
      </c>
      <c r="C94" s="198"/>
      <c r="D94" s="198"/>
      <c r="E94" s="199"/>
      <c r="F94" s="143">
        <f>SUBTOTAL(109,C8:C10,C16:C18,C24:C26,C32:C34,C40:C42,C48:C50,C56:C58,C65:C67,C73:C75,C81:C82)</f>
        <v>154</v>
      </c>
      <c r="G94" s="110" t="s">
        <v>197</v>
      </c>
      <c r="I94" s="303"/>
      <c r="J94" s="304"/>
      <c r="K94" s="304"/>
      <c r="L94" s="305"/>
      <c r="M94" s="308"/>
      <c r="N94" s="309"/>
      <c r="P94" s="311"/>
      <c r="Q94" s="315"/>
      <c r="R94" s="316"/>
      <c r="S94" s="316"/>
      <c r="T94" s="316"/>
      <c r="U94" s="316"/>
      <c r="V94" s="317"/>
    </row>
    <row r="95" spans="1:30" ht="19.95" customHeight="1" x14ac:dyDescent="0.3"/>
    <row r="96" spans="1:30" ht="25.2" customHeight="1" x14ac:dyDescent="0.3">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25.2" customHeight="1" x14ac:dyDescent="0.3">
      <c r="A97" s="55"/>
      <c r="B97" s="295" t="s">
        <v>202</v>
      </c>
      <c r="C97" s="220"/>
      <c r="D97" s="220"/>
      <c r="E97" s="220"/>
      <c r="F97" s="220"/>
      <c r="G97" s="220"/>
      <c r="H97" s="220"/>
      <c r="I97" s="290" t="s">
        <v>624</v>
      </c>
      <c r="J97" s="291"/>
      <c r="K97" s="291"/>
      <c r="L97" s="292"/>
      <c r="M97" s="292"/>
      <c r="N97" s="292"/>
      <c r="O97" s="55"/>
      <c r="P97" s="55"/>
      <c r="Q97" s="55"/>
      <c r="R97" s="55"/>
      <c r="S97" s="55"/>
      <c r="T97" s="55"/>
      <c r="U97" s="55"/>
      <c r="V97" s="55"/>
      <c r="W97" s="55"/>
      <c r="X97" s="55"/>
      <c r="Y97" s="55"/>
      <c r="Z97" s="55"/>
    </row>
    <row r="98" spans="1:26" ht="25.2" customHeight="1" x14ac:dyDescent="0.3">
      <c r="A98" s="55"/>
      <c r="B98" s="206" t="s">
        <v>194</v>
      </c>
      <c r="C98" s="207"/>
      <c r="D98" s="207"/>
      <c r="E98" s="144" t="s">
        <v>195</v>
      </c>
      <c r="F98" s="207" t="s">
        <v>200</v>
      </c>
      <c r="G98" s="208"/>
      <c r="H98" s="112" t="s">
        <v>76</v>
      </c>
      <c r="I98" s="288" t="s">
        <v>442</v>
      </c>
      <c r="J98" s="293"/>
      <c r="K98" s="294"/>
      <c r="L98" s="288" t="s">
        <v>443</v>
      </c>
      <c r="M98" s="289"/>
      <c r="N98" s="289"/>
      <c r="O98" s="55"/>
      <c r="P98" s="55"/>
      <c r="Q98" s="55"/>
      <c r="R98" s="55"/>
      <c r="S98" s="55"/>
      <c r="T98" s="55"/>
      <c r="U98" s="55"/>
      <c r="V98" s="55"/>
      <c r="W98" s="55"/>
      <c r="X98" s="55"/>
      <c r="Y98" s="55"/>
      <c r="Z98" s="55"/>
    </row>
    <row r="99" spans="1:26" ht="25.2" customHeight="1" x14ac:dyDescent="0.5">
      <c r="A99" s="55"/>
      <c r="B99" s="185" t="s">
        <v>548</v>
      </c>
      <c r="C99" s="186"/>
      <c r="D99" s="186"/>
      <c r="E99" s="141">
        <f t="shared" ref="E99:E105" si="10">COUNTIF($G$8:$G$10,B99)+COUNTIF($G$16:$G$18,B99)+COUNTIF($G$24:$G$26,B99)+COUNTIF($G$32:$G$34,B99)+COUNTIF($G$40:$G$42,B99)+COUNTIF($G$48:$G$50,B99)+COUNTIF($G$56:$G$58,B99)+COUNTIF($G$65:$G$67,B99)+COUNTIF($G$73:$G$75,B99)+COUNTIF($G$81:$G$82,B99)</f>
        <v>2</v>
      </c>
      <c r="F99" s="187">
        <f t="shared" ref="F99:F105" si="11">SUMIF($G$56:$G$58,B99,$C$56:$C$58)+SUMIF($G$48:$G$50,B99,$C$48:$C$50)+SUMIF($G$40:$G$42,B99,$C$40:$C$42)+SUMIF($G$32:$G$34,B99,$C$32:$C$34)+SUMIF($G$24:$G$26,B99,$C$24:$C$26)+SUMIF($G$8:$G$10,B99,$C$8:$C$10)+SUMIF($G$16:$G$18,B99,$C$16:$C$18)+SUMIF($G$65:$G$67,B99,$C$65:$C$67)+SUMIF($G$73:$G$75,B99,$C$73:$C$75)+SUMIF($G$81:$G$82,B99,$C$81:$C$82)</f>
        <v>40</v>
      </c>
      <c r="G99" s="188"/>
      <c r="H99" s="113">
        <v>1</v>
      </c>
      <c r="I99" s="114"/>
      <c r="J99" s="123">
        <f t="shared" ref="J99" si="12">E99-I99</f>
        <v>2</v>
      </c>
      <c r="K99" s="124" t="str">
        <f t="shared" ref="K99" si="13">IF(J99&lt;0,"L",IF(J99=0,"K","J"))</f>
        <v>J</v>
      </c>
      <c r="L99" s="189"/>
      <c r="M99" s="189"/>
      <c r="N99" s="120"/>
      <c r="O99" s="55"/>
      <c r="P99" s="55"/>
      <c r="Q99" s="55"/>
      <c r="R99" s="55"/>
      <c r="S99" s="55"/>
      <c r="T99" s="55"/>
      <c r="U99" s="55"/>
      <c r="V99" s="55"/>
      <c r="W99" s="55"/>
      <c r="X99" s="55"/>
      <c r="Y99" s="55"/>
      <c r="Z99" s="55"/>
    </row>
    <row r="100" spans="1:26" ht="25.2" customHeight="1" x14ac:dyDescent="0.5">
      <c r="A100" s="55"/>
      <c r="B100" s="190" t="s">
        <v>561</v>
      </c>
      <c r="C100" s="186"/>
      <c r="D100" s="186"/>
      <c r="E100" s="141">
        <f t="shared" si="10"/>
        <v>2</v>
      </c>
      <c r="F100" s="187">
        <f t="shared" si="11"/>
        <v>37</v>
      </c>
      <c r="G100" s="188"/>
      <c r="H100" s="113">
        <v>2</v>
      </c>
      <c r="I100" s="114"/>
      <c r="J100" s="123">
        <f t="shared" ref="J100" si="14">E100-I100</f>
        <v>2</v>
      </c>
      <c r="K100" s="124" t="str">
        <f t="shared" ref="K100" si="15">IF(J100&lt;0,"L",IF(J100=0,"K","J"))</f>
        <v>J</v>
      </c>
      <c r="L100" s="189"/>
      <c r="M100" s="189"/>
      <c r="N100" s="120"/>
      <c r="O100" s="55"/>
      <c r="P100" s="55"/>
      <c r="Q100" s="55"/>
      <c r="R100" s="55"/>
      <c r="S100" s="55"/>
      <c r="T100" s="55"/>
      <c r="U100" s="55"/>
      <c r="V100" s="55"/>
      <c r="W100" s="55"/>
      <c r="X100" s="55"/>
      <c r="Y100" s="55"/>
      <c r="Z100" s="55"/>
    </row>
    <row r="101" spans="1:26" ht="25.2" customHeight="1" x14ac:dyDescent="0.5">
      <c r="A101" s="55"/>
      <c r="B101" s="190" t="s">
        <v>309</v>
      </c>
      <c r="C101" s="186"/>
      <c r="D101" s="186"/>
      <c r="E101" s="141">
        <f t="shared" si="10"/>
        <v>1</v>
      </c>
      <c r="F101" s="187">
        <f t="shared" si="11"/>
        <v>20</v>
      </c>
      <c r="G101" s="188"/>
      <c r="H101" s="113">
        <v>3</v>
      </c>
      <c r="I101" s="114"/>
      <c r="J101" s="123">
        <f t="shared" ref="J101" si="16">E101-I101</f>
        <v>1</v>
      </c>
      <c r="K101" s="124" t="str">
        <f t="shared" ref="K101" si="17">IF(J101&lt;0,"L",IF(J101=0,"K","J"))</f>
        <v>J</v>
      </c>
      <c r="L101" s="189"/>
      <c r="M101" s="189"/>
      <c r="N101" s="117"/>
      <c r="O101" s="55"/>
      <c r="P101" s="55"/>
      <c r="Q101" s="55"/>
      <c r="R101" s="55"/>
      <c r="S101" s="55"/>
      <c r="T101" s="55"/>
      <c r="U101" s="55"/>
      <c r="V101" s="55"/>
      <c r="W101" s="55"/>
      <c r="X101" s="55"/>
      <c r="Y101" s="55"/>
      <c r="Z101" s="55"/>
    </row>
    <row r="102" spans="1:26" ht="25.2" customHeight="1" x14ac:dyDescent="0.5">
      <c r="A102" s="55"/>
      <c r="B102" s="190" t="s">
        <v>551</v>
      </c>
      <c r="C102" s="186"/>
      <c r="D102" s="186"/>
      <c r="E102" s="141">
        <f t="shared" si="10"/>
        <v>1</v>
      </c>
      <c r="F102" s="187">
        <f t="shared" si="11"/>
        <v>20</v>
      </c>
      <c r="G102" s="188"/>
      <c r="H102" s="113">
        <v>3</v>
      </c>
      <c r="I102" s="114"/>
      <c r="J102" s="123">
        <f>E102-I102</f>
        <v>1</v>
      </c>
      <c r="K102" s="124" t="str">
        <f>IF(J102&lt;0,"L",IF(J102=0,"K","J"))</f>
        <v>J</v>
      </c>
      <c r="L102" s="189"/>
      <c r="M102" s="189"/>
      <c r="N102" s="120"/>
      <c r="O102" s="55"/>
      <c r="P102" s="55"/>
      <c r="Q102" s="55"/>
      <c r="R102" s="55"/>
      <c r="S102" s="55"/>
      <c r="T102" s="55"/>
      <c r="U102" s="55"/>
      <c r="V102" s="55"/>
      <c r="W102" s="55"/>
      <c r="X102" s="55"/>
      <c r="Y102" s="55"/>
      <c r="Z102" s="55"/>
    </row>
    <row r="103" spans="1:26" ht="25.2" customHeight="1" x14ac:dyDescent="0.5">
      <c r="A103" s="55"/>
      <c r="B103" s="185" t="s">
        <v>621</v>
      </c>
      <c r="C103" s="186"/>
      <c r="D103" s="186"/>
      <c r="E103" s="141">
        <f t="shared" si="10"/>
        <v>1</v>
      </c>
      <c r="F103" s="187">
        <f t="shared" si="11"/>
        <v>20</v>
      </c>
      <c r="G103" s="188"/>
      <c r="H103" s="113">
        <v>3</v>
      </c>
      <c r="I103" s="114"/>
      <c r="J103" s="123">
        <f>E103-I103</f>
        <v>1</v>
      </c>
      <c r="K103" s="124" t="str">
        <f>IF(J103&lt;0,"L",IF(J103=0,"K","J"))</f>
        <v>J</v>
      </c>
      <c r="L103" s="189"/>
      <c r="M103" s="189"/>
      <c r="N103" s="120"/>
      <c r="O103" s="55"/>
      <c r="P103" s="55"/>
      <c r="Q103" s="55"/>
      <c r="R103" s="55"/>
      <c r="S103" s="55"/>
      <c r="T103" s="55"/>
      <c r="U103" s="55"/>
      <c r="V103" s="55"/>
      <c r="W103" s="55"/>
      <c r="X103" s="55"/>
      <c r="Y103" s="55"/>
      <c r="Z103" s="55"/>
    </row>
    <row r="104" spans="1:26" ht="25.2" customHeight="1" x14ac:dyDescent="0.5">
      <c r="A104" s="55"/>
      <c r="B104" s="185" t="s">
        <v>237</v>
      </c>
      <c r="C104" s="186"/>
      <c r="D104" s="186"/>
      <c r="E104" s="141">
        <f t="shared" si="10"/>
        <v>1</v>
      </c>
      <c r="F104" s="187">
        <f t="shared" si="11"/>
        <v>17</v>
      </c>
      <c r="G104" s="188"/>
      <c r="H104" s="113">
        <v>5</v>
      </c>
      <c r="I104" s="114"/>
      <c r="J104" s="123">
        <f>E104-I104</f>
        <v>1</v>
      </c>
      <c r="K104" s="124" t="str">
        <f>IF(J104&lt;0,"L",IF(J104=0,"K","J"))</f>
        <v>J</v>
      </c>
      <c r="L104" s="189"/>
      <c r="M104" s="189"/>
      <c r="N104" s="120"/>
      <c r="O104" s="55"/>
      <c r="P104" s="55"/>
      <c r="Q104" s="55"/>
      <c r="R104" s="55"/>
      <c r="S104" s="55"/>
      <c r="T104" s="55"/>
      <c r="U104" s="55"/>
      <c r="V104" s="55"/>
      <c r="W104" s="55"/>
      <c r="X104" s="55"/>
      <c r="Y104" s="55"/>
      <c r="Z104" s="55"/>
    </row>
    <row r="105" spans="1:26" ht="25.2" customHeight="1" x14ac:dyDescent="0.5">
      <c r="A105" s="55"/>
      <c r="B105" s="190" t="s">
        <v>343</v>
      </c>
      <c r="C105" s="186"/>
      <c r="D105" s="186"/>
      <c r="E105" s="141">
        <f t="shared" si="10"/>
        <v>0</v>
      </c>
      <c r="F105" s="187">
        <f t="shared" si="11"/>
        <v>0</v>
      </c>
      <c r="G105" s="188"/>
      <c r="H105" s="113">
        <v>6</v>
      </c>
      <c r="I105" s="114"/>
      <c r="J105" s="123">
        <f>E105-I105</f>
        <v>0</v>
      </c>
      <c r="K105" s="124" t="str">
        <f>IF(J105&lt;0,"L",IF(J105=0,"K","J"))</f>
        <v>K</v>
      </c>
      <c r="L105" s="189"/>
      <c r="M105" s="189"/>
      <c r="N105" s="120"/>
      <c r="O105" s="55"/>
      <c r="P105" s="55"/>
      <c r="Q105" s="55"/>
      <c r="R105" s="55"/>
      <c r="S105" s="55"/>
      <c r="T105" s="55"/>
      <c r="U105" s="55"/>
      <c r="V105" s="55"/>
      <c r="W105" s="55"/>
      <c r="X105" s="55"/>
      <c r="Y105" s="55"/>
      <c r="Z105" s="55"/>
    </row>
    <row r="106" spans="1:26" ht="25.2" customHeight="1" x14ac:dyDescent="0.5">
      <c r="A106" s="55"/>
      <c r="B106" s="297" t="s">
        <v>198</v>
      </c>
      <c r="C106" s="298"/>
      <c r="D106" s="298"/>
      <c r="E106" s="145">
        <f>SUBTOTAL(9,E99:E105)</f>
        <v>8</v>
      </c>
      <c r="F106" s="298">
        <f>SUBTOTAL(9,F99:G105)</f>
        <v>154</v>
      </c>
      <c r="G106" s="299"/>
      <c r="H106" s="126"/>
      <c r="I106" s="127">
        <f>SUM(I100:I105)</f>
        <v>0</v>
      </c>
      <c r="J106" s="128">
        <f>E106-I106</f>
        <v>8</v>
      </c>
      <c r="K106" s="129" t="str">
        <f t="shared" ref="K106" si="18">IF(J106&lt;0,"L",IF(J106=0,"K","J"))</f>
        <v>J</v>
      </c>
      <c r="L106" s="296">
        <f>SUM(L100:M105)</f>
        <v>0</v>
      </c>
      <c r="M106" s="296"/>
      <c r="N106" s="130">
        <f>F106-L106</f>
        <v>154</v>
      </c>
      <c r="O106" s="55"/>
      <c r="P106" s="55"/>
      <c r="Q106" s="55"/>
      <c r="R106" s="55"/>
      <c r="S106" s="55"/>
      <c r="T106" s="55"/>
      <c r="U106" s="55"/>
      <c r="V106" s="55"/>
      <c r="W106" s="55"/>
      <c r="X106" s="55"/>
      <c r="Y106" s="55"/>
      <c r="Z106" s="55"/>
    </row>
    <row r="107" spans="1:26" ht="25.2" customHeight="1" x14ac:dyDescent="0.3">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23.25" customHeight="1" x14ac:dyDescent="0.3">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sheetData>
  <autoFilter ref="B6:AC82" xr:uid="{8084454D-4F3E-4396-86EE-059E730E447D}"/>
  <sortState xmlns:xlrd2="http://schemas.microsoft.com/office/spreadsheetml/2017/richdata2" ref="C81:AC82">
    <sortCondition descending="1" ref="C81:C82"/>
  </sortState>
  <mergeCells count="240">
    <mergeCell ref="B2:AC2"/>
    <mergeCell ref="B4:K5"/>
    <mergeCell ref="L4:N4"/>
    <mergeCell ref="O4:Q4"/>
    <mergeCell ref="R4:T4"/>
    <mergeCell ref="U4:W4"/>
    <mergeCell ref="X4:Z4"/>
    <mergeCell ref="AA4:AC4"/>
    <mergeCell ref="O12:Q12"/>
    <mergeCell ref="R12:T12"/>
    <mergeCell ref="U12:W12"/>
    <mergeCell ref="X12:Z12"/>
    <mergeCell ref="AA12:AC12"/>
    <mergeCell ref="H6:H7"/>
    <mergeCell ref="I6:I7"/>
    <mergeCell ref="J6:J7"/>
    <mergeCell ref="K6:K7"/>
    <mergeCell ref="B12:K13"/>
    <mergeCell ref="L12:N12"/>
    <mergeCell ref="B6:B7"/>
    <mergeCell ref="C6:C7"/>
    <mergeCell ref="D6:D7"/>
    <mergeCell ref="E6:E7"/>
    <mergeCell ref="F6:F7"/>
    <mergeCell ref="G6:G7"/>
    <mergeCell ref="O20:Q20"/>
    <mergeCell ref="R20:T20"/>
    <mergeCell ref="U20:W20"/>
    <mergeCell ref="X20:Z20"/>
    <mergeCell ref="AA20:AC20"/>
    <mergeCell ref="H14:H15"/>
    <mergeCell ref="I14:I15"/>
    <mergeCell ref="J14:J15"/>
    <mergeCell ref="K14:K15"/>
    <mergeCell ref="B20:K21"/>
    <mergeCell ref="L20:N20"/>
    <mergeCell ref="B14:B15"/>
    <mergeCell ref="C14:C15"/>
    <mergeCell ref="D14:D15"/>
    <mergeCell ref="E14:E15"/>
    <mergeCell ref="F14:F15"/>
    <mergeCell ref="G14:G15"/>
    <mergeCell ref="O28:Q28"/>
    <mergeCell ref="R28:T28"/>
    <mergeCell ref="U28:W28"/>
    <mergeCell ref="X28:Z28"/>
    <mergeCell ref="AA28:AC28"/>
    <mergeCell ref="H22:H23"/>
    <mergeCell ref="I22:I23"/>
    <mergeCell ref="J22:J23"/>
    <mergeCell ref="K22:K23"/>
    <mergeCell ref="B28:K29"/>
    <mergeCell ref="L28:N28"/>
    <mergeCell ref="B22:B23"/>
    <mergeCell ref="C22:C23"/>
    <mergeCell ref="D22:D23"/>
    <mergeCell ref="E22:E23"/>
    <mergeCell ref="F22:F23"/>
    <mergeCell ref="G22:G23"/>
    <mergeCell ref="O36:Q36"/>
    <mergeCell ref="R36:T36"/>
    <mergeCell ref="U36:W36"/>
    <mergeCell ref="X36:Z36"/>
    <mergeCell ref="AA36:AC36"/>
    <mergeCell ref="H30:H31"/>
    <mergeCell ref="I30:I31"/>
    <mergeCell ref="J30:J31"/>
    <mergeCell ref="K30:K31"/>
    <mergeCell ref="B36:K37"/>
    <mergeCell ref="L36:N36"/>
    <mergeCell ref="B30:B31"/>
    <mergeCell ref="C30:C31"/>
    <mergeCell ref="D30:D31"/>
    <mergeCell ref="E30:E31"/>
    <mergeCell ref="F30:F31"/>
    <mergeCell ref="G30:G31"/>
    <mergeCell ref="O44:Q44"/>
    <mergeCell ref="R44:T44"/>
    <mergeCell ref="U44:W44"/>
    <mergeCell ref="X44:Z44"/>
    <mergeCell ref="AA44:AC44"/>
    <mergeCell ref="H38:H39"/>
    <mergeCell ref="I38:I39"/>
    <mergeCell ref="J38:J39"/>
    <mergeCell ref="K38:K39"/>
    <mergeCell ref="B44:K45"/>
    <mergeCell ref="L44:N44"/>
    <mergeCell ref="B38:B39"/>
    <mergeCell ref="C38:C39"/>
    <mergeCell ref="D38:D39"/>
    <mergeCell ref="E38:E39"/>
    <mergeCell ref="F38:F39"/>
    <mergeCell ref="G38:G39"/>
    <mergeCell ref="O52:Q52"/>
    <mergeCell ref="R52:T52"/>
    <mergeCell ref="U52:W52"/>
    <mergeCell ref="X52:Z52"/>
    <mergeCell ref="AA52:AC52"/>
    <mergeCell ref="H46:H47"/>
    <mergeCell ref="I46:I47"/>
    <mergeCell ref="J46:J47"/>
    <mergeCell ref="K46:K47"/>
    <mergeCell ref="B52:K53"/>
    <mergeCell ref="L52:N52"/>
    <mergeCell ref="B46:B47"/>
    <mergeCell ref="C46:C47"/>
    <mergeCell ref="D46:D47"/>
    <mergeCell ref="E46:E47"/>
    <mergeCell ref="F46:F47"/>
    <mergeCell ref="G46:G47"/>
    <mergeCell ref="O61:Q61"/>
    <mergeCell ref="R61:T61"/>
    <mergeCell ref="U61:W61"/>
    <mergeCell ref="X61:Z61"/>
    <mergeCell ref="AA61:AC61"/>
    <mergeCell ref="H54:H55"/>
    <mergeCell ref="I54:I55"/>
    <mergeCell ref="J54:J55"/>
    <mergeCell ref="K54:K55"/>
    <mergeCell ref="B61:K62"/>
    <mergeCell ref="L61:N61"/>
    <mergeCell ref="B54:B55"/>
    <mergeCell ref="C54:C55"/>
    <mergeCell ref="D54:D55"/>
    <mergeCell ref="E54:E55"/>
    <mergeCell ref="F54:F55"/>
    <mergeCell ref="G54:G55"/>
    <mergeCell ref="O69:Q69"/>
    <mergeCell ref="R69:T69"/>
    <mergeCell ref="U69:W69"/>
    <mergeCell ref="X69:Z69"/>
    <mergeCell ref="AA69:AC69"/>
    <mergeCell ref="H63:H64"/>
    <mergeCell ref="I63:I64"/>
    <mergeCell ref="J63:J64"/>
    <mergeCell ref="K63:K64"/>
    <mergeCell ref="B69:K70"/>
    <mergeCell ref="L69:N69"/>
    <mergeCell ref="B63:B64"/>
    <mergeCell ref="C63:C64"/>
    <mergeCell ref="D63:D64"/>
    <mergeCell ref="E63:E64"/>
    <mergeCell ref="F63:F64"/>
    <mergeCell ref="G63:G64"/>
    <mergeCell ref="O77:Q77"/>
    <mergeCell ref="R77:T77"/>
    <mergeCell ref="U77:W77"/>
    <mergeCell ref="X77:Z77"/>
    <mergeCell ref="AA77:AC77"/>
    <mergeCell ref="H71:H72"/>
    <mergeCell ref="I71:I72"/>
    <mergeCell ref="J71:J72"/>
    <mergeCell ref="K71:K72"/>
    <mergeCell ref="B77:K78"/>
    <mergeCell ref="L77:N77"/>
    <mergeCell ref="B71:B72"/>
    <mergeCell ref="C71:C72"/>
    <mergeCell ref="D71:D72"/>
    <mergeCell ref="E71:E72"/>
    <mergeCell ref="F71:F72"/>
    <mergeCell ref="G71:G72"/>
    <mergeCell ref="H79:H80"/>
    <mergeCell ref="I79:I80"/>
    <mergeCell ref="J79:J80"/>
    <mergeCell ref="K79:K80"/>
    <mergeCell ref="L84:M84"/>
    <mergeCell ref="O84:P84"/>
    <mergeCell ref="B79:B80"/>
    <mergeCell ref="C79:C80"/>
    <mergeCell ref="D79:D80"/>
    <mergeCell ref="E79:E80"/>
    <mergeCell ref="F79:F80"/>
    <mergeCell ref="G79:G80"/>
    <mergeCell ref="B85:B86"/>
    <mergeCell ref="C85:E86"/>
    <mergeCell ref="I85:K85"/>
    <mergeCell ref="M85:N85"/>
    <mergeCell ref="P85:Q85"/>
    <mergeCell ref="S85:T85"/>
    <mergeCell ref="V85:W85"/>
    <mergeCell ref="Y85:Z85"/>
    <mergeCell ref="AB85:AC85"/>
    <mergeCell ref="I86:K86"/>
    <mergeCell ref="L86:N86"/>
    <mergeCell ref="O86:Q86"/>
    <mergeCell ref="R86:T86"/>
    <mergeCell ref="U86:W86"/>
    <mergeCell ref="X86:Z86"/>
    <mergeCell ref="AA86:AC86"/>
    <mergeCell ref="C88:E89"/>
    <mergeCell ref="H88:J88"/>
    <mergeCell ref="L88:AC88"/>
    <mergeCell ref="H89:J89"/>
    <mergeCell ref="L89:N89"/>
    <mergeCell ref="O89:Q89"/>
    <mergeCell ref="R89:T89"/>
    <mergeCell ref="U89:W89"/>
    <mergeCell ref="R84:S84"/>
    <mergeCell ref="U84:V84"/>
    <mergeCell ref="X84:Y84"/>
    <mergeCell ref="AA84:AB84"/>
    <mergeCell ref="B101:D101"/>
    <mergeCell ref="F101:G101"/>
    <mergeCell ref="L101:M101"/>
    <mergeCell ref="X89:Z89"/>
    <mergeCell ref="AA89:AC89"/>
    <mergeCell ref="B93:E93"/>
    <mergeCell ref="I93:L94"/>
    <mergeCell ref="M93:N94"/>
    <mergeCell ref="P93:P94"/>
    <mergeCell ref="Q93:V94"/>
    <mergeCell ref="B94:E94"/>
    <mergeCell ref="B99:D99"/>
    <mergeCell ref="F99:G99"/>
    <mergeCell ref="L99:M99"/>
    <mergeCell ref="B100:D100"/>
    <mergeCell ref="F100:G100"/>
    <mergeCell ref="L100:M100"/>
    <mergeCell ref="B97:H97"/>
    <mergeCell ref="I97:N97"/>
    <mergeCell ref="B98:D98"/>
    <mergeCell ref="F98:G98"/>
    <mergeCell ref="I98:K98"/>
    <mergeCell ref="L98:N98"/>
    <mergeCell ref="B88:B89"/>
    <mergeCell ref="B106:D106"/>
    <mergeCell ref="F106:G106"/>
    <mergeCell ref="L106:M106"/>
    <mergeCell ref="B103:D103"/>
    <mergeCell ref="F103:G103"/>
    <mergeCell ref="L103:M103"/>
    <mergeCell ref="B102:D102"/>
    <mergeCell ref="F102:G102"/>
    <mergeCell ref="L102:M102"/>
    <mergeCell ref="B105:D105"/>
    <mergeCell ref="F105:G105"/>
    <mergeCell ref="L105:M105"/>
    <mergeCell ref="B104:D104"/>
    <mergeCell ref="F104:G104"/>
    <mergeCell ref="L104:M104"/>
  </mergeCells>
  <conditionalFormatting sqref="K99:K101 K103 K106">
    <cfRule type="expression" dxfId="167" priority="247">
      <formula>IF(J99&gt;0,TRUE,FALSE)</formula>
    </cfRule>
    <cfRule type="expression" dxfId="166" priority="248">
      <formula>IF(J99=0,TRUE,FALSE)</formula>
    </cfRule>
    <cfRule type="expression" dxfId="165" priority="249">
      <formula>IF(J99&lt;0,TRUE,FALSE)</formula>
    </cfRule>
  </conditionalFormatting>
  <conditionalFormatting sqref="J101:J105 J99">
    <cfRule type="expression" dxfId="164" priority="244">
      <formula>IF(J99&gt;0,TRUE,FALSE)</formula>
    </cfRule>
    <cfRule type="expression" dxfId="163" priority="245">
      <formula>IF(J99=0,TRUE,FALSE)</formula>
    </cfRule>
    <cfRule type="expression" dxfId="162" priority="246">
      <formula>IF(J99&lt;0,TRUE,FALSE)</formula>
    </cfRule>
  </conditionalFormatting>
  <conditionalFormatting sqref="J106">
    <cfRule type="expression" dxfId="161" priority="241">
      <formula>IF(J106&gt;0,TRUE,FALSE)</formula>
    </cfRule>
    <cfRule type="expression" dxfId="160" priority="242">
      <formula>IF(J106=0,TRUE,FALSE)</formula>
    </cfRule>
    <cfRule type="expression" dxfId="159" priority="243">
      <formula>IF(J106&lt;0,TRUE,FALSE)</formula>
    </cfRule>
  </conditionalFormatting>
  <conditionalFormatting sqref="J100">
    <cfRule type="expression" dxfId="158" priority="148">
      <formula>IF(J100&gt;0,TRUE,FALSE)</formula>
    </cfRule>
    <cfRule type="expression" dxfId="157" priority="149">
      <formula>IF(J100=0,TRUE,FALSE)</formula>
    </cfRule>
    <cfRule type="expression" dxfId="156" priority="150">
      <formula>IF(J100&lt;0,TRUE,FALSE)</formula>
    </cfRule>
  </conditionalFormatting>
  <conditionalFormatting sqref="J100">
    <cfRule type="expression" dxfId="155" priority="151">
      <formula>IF(J100&gt;0,TRUE,FALSE)</formula>
    </cfRule>
    <cfRule type="expression" dxfId="154" priority="152">
      <formula>IF(J100=0,TRUE,FALSE)</formula>
    </cfRule>
    <cfRule type="expression" dxfId="153" priority="153">
      <formula>IF(J100&lt;0,TRUE,FALSE)</formula>
    </cfRule>
  </conditionalFormatting>
  <conditionalFormatting sqref="J103:J104">
    <cfRule type="expression" dxfId="152" priority="85">
      <formula>IF(J103&gt;0,TRUE,FALSE)</formula>
    </cfRule>
    <cfRule type="expression" dxfId="151" priority="86">
      <formula>IF(J103=0,TRUE,FALSE)</formula>
    </cfRule>
    <cfRule type="expression" dxfId="150" priority="87">
      <formula>IF(J103&lt;0,TRUE,FALSE)</formula>
    </cfRule>
  </conditionalFormatting>
  <conditionalFormatting sqref="J99">
    <cfRule type="expression" dxfId="149" priority="82">
      <formula>IF(J99&gt;0,TRUE,FALSE)</formula>
    </cfRule>
    <cfRule type="expression" dxfId="148" priority="83">
      <formula>IF(J99=0,TRUE,FALSE)</formula>
    </cfRule>
    <cfRule type="expression" dxfId="147" priority="84">
      <formula>IF(J99&lt;0,TRUE,FALSE)</formula>
    </cfRule>
  </conditionalFormatting>
  <conditionalFormatting sqref="K105">
    <cfRule type="expression" dxfId="146" priority="79">
      <formula>IF(J105&gt;0,TRUE,FALSE)</formula>
    </cfRule>
    <cfRule type="expression" dxfId="145" priority="80">
      <formula>IF(J105=0,TRUE,FALSE)</formula>
    </cfRule>
    <cfRule type="expression" dxfId="144" priority="81">
      <formula>IF(J105&lt;0,TRUE,FALSE)</formula>
    </cfRule>
  </conditionalFormatting>
  <conditionalFormatting sqref="J105">
    <cfRule type="expression" dxfId="143" priority="76">
      <formula>IF(J105&gt;0,TRUE,FALSE)</formula>
    </cfRule>
    <cfRule type="expression" dxfId="142" priority="77">
      <formula>IF(J105=0,TRUE,FALSE)</formula>
    </cfRule>
    <cfRule type="expression" dxfId="141" priority="78">
      <formula>IF(J105&lt;0,TRUE,FALSE)</formula>
    </cfRule>
  </conditionalFormatting>
  <conditionalFormatting sqref="J105">
    <cfRule type="expression" dxfId="140" priority="73">
      <formula>IF(J105&gt;0,TRUE,FALSE)</formula>
    </cfRule>
    <cfRule type="expression" dxfId="139" priority="74">
      <formula>IF(J105=0,TRUE,FALSE)</formula>
    </cfRule>
    <cfRule type="expression" dxfId="138" priority="75">
      <formula>IF(J105&lt;0,TRUE,FALSE)</formula>
    </cfRule>
  </conditionalFormatting>
  <conditionalFormatting sqref="J101:J104">
    <cfRule type="expression" dxfId="137" priority="19">
      <formula>IF(J101&gt;0,TRUE,FALSE)</formula>
    </cfRule>
    <cfRule type="expression" dxfId="136" priority="20">
      <formula>IF(J101=0,TRUE,FALSE)</formula>
    </cfRule>
    <cfRule type="expression" dxfId="135" priority="21">
      <formula>IF(J101&lt;0,TRUE,FALSE)</formula>
    </cfRule>
  </conditionalFormatting>
  <conditionalFormatting sqref="J104">
    <cfRule type="expression" dxfId="134" priority="7">
      <formula>IF(J104&gt;0,TRUE,FALSE)</formula>
    </cfRule>
    <cfRule type="expression" dxfId="133" priority="8">
      <formula>IF(J104=0,TRUE,FALSE)</formula>
    </cfRule>
    <cfRule type="expression" dxfId="132" priority="9">
      <formula>IF(J104&lt;0,TRUE,FALSE)</formula>
    </cfRule>
  </conditionalFormatting>
  <conditionalFormatting sqref="K104">
    <cfRule type="expression" dxfId="131" priority="10">
      <formula>IF(J104&gt;0,TRUE,FALSE)</formula>
    </cfRule>
    <cfRule type="expression" dxfId="130" priority="11">
      <formula>IF(J104=0,TRUE,FALSE)</formula>
    </cfRule>
    <cfRule type="expression" dxfId="129" priority="12">
      <formula>IF(J104&lt;0,TRUE,FALSE)</formula>
    </cfRule>
  </conditionalFormatting>
  <conditionalFormatting sqref="J102">
    <cfRule type="expression" dxfId="128" priority="1">
      <formula>IF(J102&gt;0,TRUE,FALSE)</formula>
    </cfRule>
    <cfRule type="expression" dxfId="127" priority="2">
      <formula>IF(J102=0,TRUE,FALSE)</formula>
    </cfRule>
    <cfRule type="expression" dxfId="126" priority="3">
      <formula>IF(J102&lt;0,TRUE,FALSE)</formula>
    </cfRule>
  </conditionalFormatting>
  <conditionalFormatting sqref="K102">
    <cfRule type="expression" dxfId="125" priority="4">
      <formula>IF(J102&gt;0,TRUE,FALSE)</formula>
    </cfRule>
    <cfRule type="expression" dxfId="124" priority="5">
      <formula>IF(J102=0,TRUE,FALSE)</formula>
    </cfRule>
    <cfRule type="expression" dxfId="123" priority="6">
      <formula>IF(J102&lt;0,TRUE,FALSE)</formula>
    </cfRule>
  </conditionalFormatting>
  <printOptions horizontalCentered="1"/>
  <pageMargins left="0.19685039370078741" right="0.19685039370078741" top="0.39370078740157483" bottom="0.39370078740157483" header="0.19685039370078741" footer="0.19685039370078741"/>
  <pageSetup paperSize="8" scale="38" fitToHeight="6" orientation="landscape" r:id="rId1"/>
  <headerFooter>
    <oddFooter>&amp;L&amp;D&amp;C&amp;A&amp;R&amp;P</oddFooter>
  </headerFooter>
  <rowBreaks count="2" manualBreakCount="2">
    <brk id="35" max="16383" man="1"/>
    <brk id="5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E933-41F0-4400-974E-FD521F2B0447}">
  <sheetPr>
    <tabColor rgb="FFFF0000"/>
  </sheetPr>
  <dimension ref="A1:X230"/>
  <sheetViews>
    <sheetView zoomScale="65" zoomScaleNormal="65" workbookViewId="0">
      <selection activeCell="G63" sqref="G63"/>
    </sheetView>
  </sheetViews>
  <sheetFormatPr baseColWidth="10" defaultRowHeight="14.4" x14ac:dyDescent="0.3"/>
  <cols>
    <col min="1" max="1" width="7.33203125" style="56" customWidth="1"/>
    <col min="2" max="2" width="14.109375" style="56" customWidth="1"/>
    <col min="3" max="3" width="10.33203125" style="56" customWidth="1"/>
    <col min="4" max="4" width="10.5546875" style="56" customWidth="1"/>
    <col min="5" max="5" width="33.33203125" style="56" bestFit="1" customWidth="1"/>
    <col min="6" max="6" width="18.6640625" style="56" customWidth="1"/>
    <col min="7" max="7" width="24.44140625" style="56" customWidth="1"/>
    <col min="8" max="8" width="21.109375" style="56" customWidth="1"/>
    <col min="9" max="9" width="23" style="56" customWidth="1"/>
    <col min="10" max="10" width="17.21875" style="56" customWidth="1"/>
    <col min="11" max="11" width="10.88671875" style="56" customWidth="1"/>
    <col min="12" max="12" width="10.6640625" style="56" customWidth="1"/>
    <col min="13" max="13" width="12.6640625" style="56" customWidth="1"/>
    <col min="14" max="14" width="11.21875" style="56" customWidth="1"/>
    <col min="15" max="15" width="12.109375" style="56" customWidth="1"/>
    <col min="16" max="16" width="12.6640625" style="56" customWidth="1"/>
    <col min="17" max="17" width="11.5546875" style="56" customWidth="1"/>
    <col min="18" max="18" width="12.109375" style="56" customWidth="1"/>
    <col min="19" max="19" width="12.6640625" style="56" customWidth="1"/>
    <col min="20" max="20" width="11.5546875" style="56" customWidth="1"/>
    <col min="21" max="21" width="12.33203125" style="56" customWidth="1"/>
    <col min="22" max="22" width="12.6640625" style="56" customWidth="1"/>
    <col min="23" max="23" width="11.5546875" style="56" customWidth="1"/>
    <col min="24" max="24" width="10.6640625" style="56" customWidth="1"/>
    <col min="25" max="16384" width="11.5546875" style="56"/>
  </cols>
  <sheetData>
    <row r="1" spans="1:24" ht="19.95" customHeight="1" x14ac:dyDescent="0.3">
      <c r="A1" s="55"/>
      <c r="B1" s="55"/>
      <c r="C1" s="55"/>
      <c r="D1" s="55"/>
      <c r="E1" s="55"/>
      <c r="F1" s="55"/>
      <c r="G1" s="55"/>
      <c r="H1" s="55"/>
      <c r="I1" s="55"/>
      <c r="J1" s="55"/>
      <c r="K1" s="55"/>
      <c r="L1" s="55"/>
      <c r="M1" s="55"/>
      <c r="N1" s="55"/>
      <c r="O1" s="55"/>
      <c r="P1" s="55"/>
      <c r="Q1" s="55"/>
      <c r="R1" s="55"/>
      <c r="S1" s="55"/>
      <c r="T1" s="55"/>
      <c r="U1" s="55"/>
      <c r="V1" s="55"/>
      <c r="W1" s="55"/>
      <c r="X1" s="55"/>
    </row>
    <row r="2" spans="1:24" ht="75" customHeight="1" x14ac:dyDescent="0.3">
      <c r="A2" s="55"/>
      <c r="B2" s="277" t="s">
        <v>656</v>
      </c>
      <c r="C2" s="278"/>
      <c r="D2" s="278"/>
      <c r="E2" s="278"/>
      <c r="F2" s="278"/>
      <c r="G2" s="278"/>
      <c r="H2" s="278"/>
      <c r="I2" s="278"/>
      <c r="J2" s="278"/>
      <c r="K2" s="278"/>
      <c r="L2" s="278"/>
      <c r="M2" s="278"/>
      <c r="N2" s="278"/>
      <c r="O2" s="278"/>
      <c r="P2" s="278"/>
      <c r="Q2" s="278"/>
      <c r="R2" s="278"/>
      <c r="S2" s="278"/>
      <c r="T2" s="278"/>
      <c r="U2" s="278"/>
      <c r="V2" s="278"/>
      <c r="W2" s="279"/>
      <c r="X2" s="55"/>
    </row>
    <row r="3" spans="1:24" ht="19.8" customHeight="1" x14ac:dyDescent="0.3">
      <c r="A3" s="55"/>
      <c r="B3" s="55"/>
      <c r="C3" s="55"/>
      <c r="D3" s="55"/>
      <c r="E3" s="55"/>
      <c r="F3" s="55"/>
      <c r="G3" s="55"/>
      <c r="H3" s="55"/>
      <c r="I3" s="55"/>
      <c r="J3" s="55"/>
      <c r="K3" s="55"/>
      <c r="L3" s="55"/>
      <c r="M3" s="55"/>
      <c r="N3" s="55"/>
      <c r="O3" s="55"/>
      <c r="P3" s="55"/>
      <c r="Q3" s="55"/>
      <c r="R3" s="55"/>
      <c r="S3" s="55"/>
      <c r="T3" s="55"/>
      <c r="U3" s="55"/>
      <c r="V3" s="55"/>
      <c r="W3" s="55"/>
      <c r="X3" s="55"/>
    </row>
    <row r="4" spans="1:24" ht="30" customHeight="1" x14ac:dyDescent="0.3">
      <c r="A4" s="55"/>
      <c r="B4" s="271" t="s">
        <v>703</v>
      </c>
      <c r="C4" s="272"/>
      <c r="D4" s="272"/>
      <c r="E4" s="272"/>
      <c r="F4" s="272"/>
      <c r="G4" s="272"/>
      <c r="H4" s="272"/>
      <c r="I4" s="272"/>
      <c r="J4" s="272"/>
      <c r="K4" s="273"/>
      <c r="L4" s="266" t="s">
        <v>701</v>
      </c>
      <c r="M4" s="231"/>
      <c r="N4" s="232"/>
      <c r="O4" s="324" t="s">
        <v>682</v>
      </c>
      <c r="P4" s="325"/>
      <c r="Q4" s="326"/>
      <c r="R4" s="266" t="s">
        <v>683</v>
      </c>
      <c r="S4" s="231"/>
      <c r="T4" s="232"/>
      <c r="U4" s="266" t="s">
        <v>684</v>
      </c>
      <c r="V4" s="231"/>
      <c r="W4" s="232"/>
      <c r="X4" s="55"/>
    </row>
    <row r="5" spans="1:24" ht="30" customHeight="1" x14ac:dyDescent="0.3">
      <c r="A5" s="55"/>
      <c r="B5" s="274"/>
      <c r="C5" s="275"/>
      <c r="D5" s="275"/>
      <c r="E5" s="275"/>
      <c r="F5" s="275"/>
      <c r="G5" s="275"/>
      <c r="H5" s="275"/>
      <c r="I5" s="275"/>
      <c r="J5" s="275"/>
      <c r="K5" s="276"/>
      <c r="L5" s="57" t="s">
        <v>530</v>
      </c>
      <c r="M5" s="57" t="s">
        <v>531</v>
      </c>
      <c r="N5" s="57" t="s">
        <v>532</v>
      </c>
      <c r="O5" s="57" t="s">
        <v>530</v>
      </c>
      <c r="P5" s="57" t="s">
        <v>531</v>
      </c>
      <c r="Q5" s="57" t="s">
        <v>533</v>
      </c>
      <c r="R5" s="57" t="s">
        <v>530</v>
      </c>
      <c r="S5" s="57" t="s">
        <v>531</v>
      </c>
      <c r="T5" s="57" t="s">
        <v>533</v>
      </c>
      <c r="U5" s="57" t="s">
        <v>530</v>
      </c>
      <c r="V5" s="57" t="s">
        <v>531</v>
      </c>
      <c r="W5" s="57" t="s">
        <v>533</v>
      </c>
      <c r="X5" s="55"/>
    </row>
    <row r="6" spans="1:24" ht="30" customHeight="1" x14ac:dyDescent="0.3">
      <c r="A6" s="55"/>
      <c r="B6" s="269" t="s">
        <v>76</v>
      </c>
      <c r="C6" s="260" t="s">
        <v>534</v>
      </c>
      <c r="D6" s="260" t="s">
        <v>552</v>
      </c>
      <c r="E6" s="262" t="s">
        <v>0</v>
      </c>
      <c r="F6" s="262" t="s">
        <v>1</v>
      </c>
      <c r="G6" s="262" t="s">
        <v>10</v>
      </c>
      <c r="H6" s="262" t="s">
        <v>83</v>
      </c>
      <c r="I6" s="262" t="s">
        <v>2</v>
      </c>
      <c r="J6" s="283" t="s">
        <v>180</v>
      </c>
      <c r="K6" s="262" t="s">
        <v>7</v>
      </c>
      <c r="L6" s="58"/>
      <c r="M6" s="58"/>
      <c r="N6" s="59" t="str">
        <f>IF(L6="","",AVERAGE(N8:N8)/(L6*M6))</f>
        <v/>
      </c>
      <c r="O6" s="58">
        <v>10</v>
      </c>
      <c r="P6" s="58">
        <v>3</v>
      </c>
      <c r="Q6" s="59">
        <f>IF(O6="","",AVERAGE(Q8:Q8)/(O6*P6))</f>
        <v>0.7</v>
      </c>
      <c r="R6" s="58"/>
      <c r="S6" s="58"/>
      <c r="T6" s="59" t="str">
        <f>IF(R6="","",AVERAGE(T8:T8)/(R6*S6))</f>
        <v/>
      </c>
      <c r="U6" s="58"/>
      <c r="V6" s="58"/>
      <c r="W6" s="59" t="str">
        <f>IF(U6="","",AVERAGE(W8:W8)/(U6*V6))</f>
        <v/>
      </c>
      <c r="X6" s="55"/>
    </row>
    <row r="7" spans="1:24" ht="19.95" customHeight="1" x14ac:dyDescent="0.35">
      <c r="A7" s="55"/>
      <c r="B7" s="270"/>
      <c r="C7" s="261"/>
      <c r="D7" s="261"/>
      <c r="E7" s="263"/>
      <c r="F7" s="263"/>
      <c r="G7" s="263"/>
      <c r="H7" s="263"/>
      <c r="I7" s="263"/>
      <c r="J7" s="284"/>
      <c r="K7" s="263"/>
      <c r="L7" s="60" t="s">
        <v>72</v>
      </c>
      <c r="M7" s="60" t="s">
        <v>73</v>
      </c>
      <c r="N7" s="60" t="s">
        <v>66</v>
      </c>
      <c r="O7" s="60" t="s">
        <v>72</v>
      </c>
      <c r="P7" s="60" t="s">
        <v>73</v>
      </c>
      <c r="Q7" s="60" t="s">
        <v>66</v>
      </c>
      <c r="R7" s="60" t="s">
        <v>72</v>
      </c>
      <c r="S7" s="60" t="s">
        <v>73</v>
      </c>
      <c r="T7" s="60" t="s">
        <v>66</v>
      </c>
      <c r="U7" s="60" t="s">
        <v>72</v>
      </c>
      <c r="V7" s="60" t="s">
        <v>73</v>
      </c>
      <c r="W7" s="60" t="s">
        <v>66</v>
      </c>
      <c r="X7" s="55"/>
    </row>
    <row r="8" spans="1:24" ht="19.8" customHeight="1" x14ac:dyDescent="0.5">
      <c r="A8" s="55"/>
      <c r="B8" s="167">
        <v>1</v>
      </c>
      <c r="C8" s="168">
        <f>M8+P8+S8+V8</f>
        <v>20</v>
      </c>
      <c r="D8" s="169">
        <f>M8+P8+S8+V8</f>
        <v>20</v>
      </c>
      <c r="E8" s="170" t="s">
        <v>704</v>
      </c>
      <c r="F8" s="170" t="s">
        <v>463</v>
      </c>
      <c r="G8" s="170" t="s">
        <v>657</v>
      </c>
      <c r="H8" s="170" t="s">
        <v>705</v>
      </c>
      <c r="I8" s="170" t="s">
        <v>707</v>
      </c>
      <c r="J8" s="170">
        <v>1992</v>
      </c>
      <c r="K8" s="170" t="s">
        <v>706</v>
      </c>
      <c r="L8" s="171" t="s">
        <v>267</v>
      </c>
      <c r="M8" s="172">
        <f>IF(L8="",0,LOOKUP(L8,'Matrice classement'!$B$2:$C$19))</f>
        <v>0</v>
      </c>
      <c r="N8" s="173" t="s">
        <v>267</v>
      </c>
      <c r="O8" s="174">
        <v>1</v>
      </c>
      <c r="P8" s="172">
        <f>IF(O8="",0,LOOKUP(O8,'Matrice classement'!$B$2:$C$19))</f>
        <v>20</v>
      </c>
      <c r="Q8" s="175">
        <v>21</v>
      </c>
      <c r="R8" s="174"/>
      <c r="S8" s="172">
        <f>IF(R8="",0,LOOKUP(R8,'Matrice classement'!$B$2:$C$19))</f>
        <v>0</v>
      </c>
      <c r="T8" s="175"/>
      <c r="U8" s="176"/>
      <c r="V8" s="172">
        <f>IF(U8="",0,LOOKUP(U8,'Matrice classement'!$B$2:$C$19))</f>
        <v>0</v>
      </c>
      <c r="W8" s="175"/>
      <c r="X8" s="55"/>
    </row>
    <row r="9" spans="1:24" ht="19.8" customHeight="1" x14ac:dyDescent="0.3">
      <c r="A9" s="55"/>
      <c r="B9" s="55"/>
      <c r="C9" s="55"/>
      <c r="D9" s="55"/>
      <c r="E9" s="55"/>
      <c r="F9" s="55"/>
      <c r="G9" s="55"/>
      <c r="H9" s="55"/>
      <c r="I9" s="55"/>
      <c r="J9" s="55"/>
      <c r="K9" s="55"/>
      <c r="L9" s="55"/>
      <c r="M9" s="55"/>
      <c r="N9" s="55"/>
      <c r="O9" s="55"/>
      <c r="P9" s="55"/>
      <c r="Q9" s="55"/>
      <c r="R9" s="55"/>
      <c r="S9" s="55"/>
      <c r="T9" s="55"/>
      <c r="U9" s="55"/>
      <c r="V9" s="55"/>
      <c r="W9" s="55"/>
      <c r="X9" s="55"/>
    </row>
    <row r="10" spans="1:24" ht="19.8" customHeight="1" x14ac:dyDescent="0.3">
      <c r="A10" s="55"/>
      <c r="B10" s="55"/>
      <c r="C10" s="55"/>
      <c r="D10" s="55"/>
      <c r="E10" s="55"/>
      <c r="F10" s="55"/>
      <c r="G10" s="55"/>
      <c r="H10" s="55"/>
      <c r="I10" s="55"/>
      <c r="J10" s="55"/>
      <c r="K10" s="55"/>
      <c r="L10" s="55"/>
      <c r="M10" s="55"/>
      <c r="N10" s="55"/>
      <c r="O10" s="55"/>
      <c r="P10" s="55"/>
      <c r="Q10" s="55"/>
      <c r="R10" s="55"/>
      <c r="S10" s="55"/>
      <c r="T10" s="55"/>
      <c r="U10" s="55"/>
      <c r="V10" s="55"/>
      <c r="W10" s="55"/>
      <c r="X10" s="55"/>
    </row>
    <row r="11" spans="1:24" ht="30" customHeight="1" x14ac:dyDescent="0.3">
      <c r="A11" s="55"/>
      <c r="B11" s="271" t="s">
        <v>67</v>
      </c>
      <c r="C11" s="272"/>
      <c r="D11" s="272"/>
      <c r="E11" s="272"/>
      <c r="F11" s="272"/>
      <c r="G11" s="272"/>
      <c r="H11" s="272"/>
      <c r="I11" s="272"/>
      <c r="J11" s="272"/>
      <c r="K11" s="273"/>
      <c r="L11" s="266" t="s">
        <v>701</v>
      </c>
      <c r="M11" s="231"/>
      <c r="N11" s="232"/>
      <c r="O11" s="324" t="s">
        <v>682</v>
      </c>
      <c r="P11" s="325"/>
      <c r="Q11" s="326"/>
      <c r="R11" s="266" t="s">
        <v>683</v>
      </c>
      <c r="S11" s="231"/>
      <c r="T11" s="232"/>
      <c r="U11" s="266" t="s">
        <v>684</v>
      </c>
      <c r="V11" s="231"/>
      <c r="W11" s="232"/>
      <c r="X11" s="55"/>
    </row>
    <row r="12" spans="1:24" ht="30" customHeight="1" x14ac:dyDescent="0.3">
      <c r="A12" s="55"/>
      <c r="B12" s="274"/>
      <c r="C12" s="275"/>
      <c r="D12" s="275"/>
      <c r="E12" s="275"/>
      <c r="F12" s="275"/>
      <c r="G12" s="275"/>
      <c r="H12" s="275"/>
      <c r="I12" s="275"/>
      <c r="J12" s="275"/>
      <c r="K12" s="276"/>
      <c r="L12" s="57" t="s">
        <v>530</v>
      </c>
      <c r="M12" s="57" t="s">
        <v>531</v>
      </c>
      <c r="N12" s="57" t="s">
        <v>532</v>
      </c>
      <c r="O12" s="57" t="s">
        <v>530</v>
      </c>
      <c r="P12" s="57" t="s">
        <v>531</v>
      </c>
      <c r="Q12" s="57" t="s">
        <v>533</v>
      </c>
      <c r="R12" s="57" t="s">
        <v>530</v>
      </c>
      <c r="S12" s="57" t="s">
        <v>531</v>
      </c>
      <c r="T12" s="57" t="s">
        <v>533</v>
      </c>
      <c r="U12" s="57" t="s">
        <v>530</v>
      </c>
      <c r="V12" s="57" t="s">
        <v>531</v>
      </c>
      <c r="W12" s="57" t="s">
        <v>533</v>
      </c>
      <c r="X12" s="55"/>
    </row>
    <row r="13" spans="1:24" ht="30" customHeight="1" x14ac:dyDescent="0.3">
      <c r="A13" s="55"/>
      <c r="B13" s="269" t="s">
        <v>76</v>
      </c>
      <c r="C13" s="260" t="s">
        <v>534</v>
      </c>
      <c r="D13" s="260" t="s">
        <v>552</v>
      </c>
      <c r="E13" s="262" t="s">
        <v>0</v>
      </c>
      <c r="F13" s="262" t="s">
        <v>1</v>
      </c>
      <c r="G13" s="262" t="s">
        <v>10</v>
      </c>
      <c r="H13" s="262" t="s">
        <v>83</v>
      </c>
      <c r="I13" s="262" t="s">
        <v>2</v>
      </c>
      <c r="J13" s="283" t="s">
        <v>180</v>
      </c>
      <c r="K13" s="262" t="s">
        <v>7</v>
      </c>
      <c r="L13" s="58">
        <v>10</v>
      </c>
      <c r="M13" s="58">
        <v>3</v>
      </c>
      <c r="N13" s="59">
        <f>IF(L13="","",AVERAGE(N16:N21)/(L13*M13))</f>
        <v>0.91333333333333333</v>
      </c>
      <c r="O13" s="58">
        <v>10</v>
      </c>
      <c r="P13" s="58">
        <v>3</v>
      </c>
      <c r="Q13" s="59">
        <f>IF(O13="","",AVERAGE(Q16:Q21)/(O13*P13))</f>
        <v>1.1333333333333333</v>
      </c>
      <c r="R13" s="58"/>
      <c r="S13" s="58"/>
      <c r="T13" s="59" t="str">
        <f>IF(R13="","",AVERAGE(T16:T21)/(R13*S13))</f>
        <v/>
      </c>
      <c r="U13" s="58"/>
      <c r="V13" s="58"/>
      <c r="W13" s="59" t="str">
        <f>IF(U13="","",AVERAGE(W16:W21)/(U13*V13))</f>
        <v/>
      </c>
      <c r="X13" s="55"/>
    </row>
    <row r="14" spans="1:24" ht="19.8" customHeight="1" x14ac:dyDescent="0.35">
      <c r="A14" s="55"/>
      <c r="B14" s="270"/>
      <c r="C14" s="261"/>
      <c r="D14" s="261"/>
      <c r="E14" s="263"/>
      <c r="F14" s="263"/>
      <c r="G14" s="263"/>
      <c r="H14" s="263"/>
      <c r="I14" s="263"/>
      <c r="J14" s="284"/>
      <c r="K14" s="263"/>
      <c r="L14" s="60" t="s">
        <v>72</v>
      </c>
      <c r="M14" s="60" t="s">
        <v>73</v>
      </c>
      <c r="N14" s="60" t="s">
        <v>66</v>
      </c>
      <c r="O14" s="60" t="s">
        <v>72</v>
      </c>
      <c r="P14" s="60" t="s">
        <v>73</v>
      </c>
      <c r="Q14" s="60" t="s">
        <v>66</v>
      </c>
      <c r="R14" s="60" t="s">
        <v>72</v>
      </c>
      <c r="S14" s="60" t="s">
        <v>73</v>
      </c>
      <c r="T14" s="60" t="s">
        <v>66</v>
      </c>
      <c r="U14" s="60" t="s">
        <v>72</v>
      </c>
      <c r="V14" s="60" t="s">
        <v>73</v>
      </c>
      <c r="W14" s="60" t="s">
        <v>66</v>
      </c>
      <c r="X14" s="55"/>
    </row>
    <row r="15" spans="1:24" ht="19.95" customHeight="1" x14ac:dyDescent="0.5">
      <c r="A15" s="55"/>
      <c r="B15" s="61">
        <v>1</v>
      </c>
      <c r="C15" s="62">
        <f t="shared" ref="C15:C21" si="0">M15+P15+S15+V15</f>
        <v>20</v>
      </c>
      <c r="D15" s="63">
        <f t="shared" ref="D15:D21" si="1">M15+P15+S15+V15</f>
        <v>20</v>
      </c>
      <c r="E15" s="152" t="s">
        <v>709</v>
      </c>
      <c r="F15" s="152" t="s">
        <v>708</v>
      </c>
      <c r="G15" s="152" t="s">
        <v>657</v>
      </c>
      <c r="H15" s="152" t="s">
        <v>725</v>
      </c>
      <c r="I15" s="152" t="s">
        <v>711</v>
      </c>
      <c r="J15" s="152">
        <v>1982</v>
      </c>
      <c r="K15" s="181" t="s">
        <v>8</v>
      </c>
      <c r="L15" s="166" t="s">
        <v>267</v>
      </c>
      <c r="M15" s="66">
        <f>IF(L15="",0,LOOKUP(L15,'Matrice classement'!$B$2:$C$19))</f>
        <v>0</v>
      </c>
      <c r="N15" s="182" t="s">
        <v>267</v>
      </c>
      <c r="O15" s="183">
        <v>1</v>
      </c>
      <c r="P15" s="66">
        <f>IF(O15="",0,LOOKUP(O15,'Matrice classement'!$B$2:$C$19))</f>
        <v>20</v>
      </c>
      <c r="Q15" s="65">
        <v>20</v>
      </c>
      <c r="R15" s="183"/>
      <c r="S15" s="66">
        <f>IF(R15="",0,LOOKUP(R15,'Matrice classement'!$B$2:$C$19))</f>
        <v>0</v>
      </c>
      <c r="T15" s="65"/>
      <c r="U15" s="64"/>
      <c r="V15" s="66">
        <f>IF(U15="",0,LOOKUP(U15,'Matrice classement'!$B$2:$C$19))</f>
        <v>0</v>
      </c>
      <c r="W15" s="65"/>
      <c r="X15" s="55"/>
    </row>
    <row r="16" spans="1:24" ht="19.8" customHeight="1" x14ac:dyDescent="0.5">
      <c r="A16" s="55"/>
      <c r="B16" s="69">
        <v>2</v>
      </c>
      <c r="C16" s="70">
        <f t="shared" si="0"/>
        <v>20</v>
      </c>
      <c r="D16" s="71">
        <f t="shared" si="1"/>
        <v>20</v>
      </c>
      <c r="E16" s="72" t="s">
        <v>3</v>
      </c>
      <c r="F16" s="72" t="s">
        <v>4</v>
      </c>
      <c r="G16" s="72" t="s">
        <v>20</v>
      </c>
      <c r="H16" s="180" t="s">
        <v>560</v>
      </c>
      <c r="I16" s="72" t="s">
        <v>512</v>
      </c>
      <c r="J16" s="72">
        <v>1987</v>
      </c>
      <c r="K16" s="72" t="s">
        <v>8</v>
      </c>
      <c r="L16" s="68">
        <v>1</v>
      </c>
      <c r="M16" s="74">
        <f>IF(L16="",0,LOOKUP(L16,'Matrice classement'!$B$2:$C$19))</f>
        <v>20</v>
      </c>
      <c r="N16" s="75">
        <v>8</v>
      </c>
      <c r="O16" s="78" t="s">
        <v>267</v>
      </c>
      <c r="P16" s="74">
        <f>IF(O16="",0,LOOKUP(O16,'Matrice classement'!$B$2:$C$19))</f>
        <v>0</v>
      </c>
      <c r="Q16" s="75" t="s">
        <v>267</v>
      </c>
      <c r="R16" s="78"/>
      <c r="S16" s="74">
        <f>IF(R16="",0,LOOKUP(R16,'Matrice classement'!$B$2:$C$19))</f>
        <v>0</v>
      </c>
      <c r="T16" s="75"/>
      <c r="U16" s="68"/>
      <c r="V16" s="74">
        <f>IF(U16="",0,LOOKUP(U16,'Matrice classement'!$B$2:$C$19))</f>
        <v>0</v>
      </c>
      <c r="W16" s="75"/>
      <c r="X16" s="55"/>
    </row>
    <row r="17" spans="1:24" ht="19.8" customHeight="1" x14ac:dyDescent="0.5">
      <c r="A17" s="55"/>
      <c r="B17" s="69">
        <v>3</v>
      </c>
      <c r="C17" s="70">
        <f t="shared" si="0"/>
        <v>17</v>
      </c>
      <c r="D17" s="71">
        <f t="shared" si="1"/>
        <v>17</v>
      </c>
      <c r="E17" s="2" t="s">
        <v>710</v>
      </c>
      <c r="F17" s="69" t="s">
        <v>279</v>
      </c>
      <c r="G17" s="2" t="s">
        <v>657</v>
      </c>
      <c r="H17" s="2" t="s">
        <v>725</v>
      </c>
      <c r="I17" s="2" t="s">
        <v>712</v>
      </c>
      <c r="J17" s="69">
        <v>1996</v>
      </c>
      <c r="K17" s="69" t="s">
        <v>8</v>
      </c>
      <c r="L17" s="3" t="s">
        <v>267</v>
      </c>
      <c r="M17" s="74">
        <f>IF(L17="",0,LOOKUP(L17,'Matrice classement'!$B$2:$C$19))</f>
        <v>0</v>
      </c>
      <c r="N17" s="1" t="s">
        <v>267</v>
      </c>
      <c r="O17" s="78">
        <v>2</v>
      </c>
      <c r="P17" s="74">
        <f>IF(O17="",0,LOOKUP(O17,'Matrice classement'!$B$2:$C$19))</f>
        <v>17</v>
      </c>
      <c r="Q17" s="1">
        <v>34</v>
      </c>
      <c r="R17" s="78"/>
      <c r="S17" s="74">
        <f>IF(R17="",0,LOOKUP(R17,'Matrice classement'!$B$2:$C$19))</f>
        <v>0</v>
      </c>
      <c r="T17" s="1"/>
      <c r="U17" s="68"/>
      <c r="V17" s="74">
        <f>IF(U17="",0,LOOKUP(U17,'Matrice classement'!$B$2:$C$19))</f>
        <v>0</v>
      </c>
      <c r="W17" s="75"/>
      <c r="X17" s="55"/>
    </row>
    <row r="18" spans="1:24" ht="19.95" customHeight="1" x14ac:dyDescent="0.5">
      <c r="A18" s="55"/>
      <c r="B18" s="69">
        <v>4</v>
      </c>
      <c r="C18" s="70">
        <f t="shared" si="0"/>
        <v>17</v>
      </c>
      <c r="D18" s="71">
        <f t="shared" si="1"/>
        <v>17</v>
      </c>
      <c r="E18" s="72" t="s">
        <v>521</v>
      </c>
      <c r="F18" s="72" t="s">
        <v>522</v>
      </c>
      <c r="G18" s="72" t="s">
        <v>13</v>
      </c>
      <c r="H18" s="72" t="s">
        <v>560</v>
      </c>
      <c r="I18" s="72" t="s">
        <v>523</v>
      </c>
      <c r="J18" s="72">
        <v>2001</v>
      </c>
      <c r="K18" s="73" t="s">
        <v>8</v>
      </c>
      <c r="L18" s="3">
        <v>2</v>
      </c>
      <c r="M18" s="74">
        <f>IF(L18="",0,LOOKUP(L18,'Matrice classement'!$B$2:$C$19))</f>
        <v>17</v>
      </c>
      <c r="N18" s="1">
        <v>13</v>
      </c>
      <c r="O18" s="68" t="s">
        <v>267</v>
      </c>
      <c r="P18" s="74">
        <f>IF(O18="",0,LOOKUP(O18,'Matrice classement'!$B$2:$C$19))</f>
        <v>0</v>
      </c>
      <c r="Q18" s="75" t="s">
        <v>267</v>
      </c>
      <c r="R18" s="68"/>
      <c r="S18" s="74">
        <f>IF(R18="",0,LOOKUP(R18,'Matrice classement'!$B$2:$C$19))</f>
        <v>0</v>
      </c>
      <c r="T18" s="75"/>
      <c r="U18" s="78"/>
      <c r="V18" s="74">
        <f>IF(U18="",0,LOOKUP(U18,'Matrice classement'!$B$2:$C$19))</f>
        <v>0</v>
      </c>
      <c r="W18" s="75"/>
      <c r="X18" s="55"/>
    </row>
    <row r="19" spans="1:24" ht="19.95" customHeight="1" x14ac:dyDescent="0.5">
      <c r="A19" s="55"/>
      <c r="B19" s="69">
        <v>5</v>
      </c>
      <c r="C19" s="70">
        <f t="shared" si="0"/>
        <v>15</v>
      </c>
      <c r="D19" s="71">
        <f t="shared" si="1"/>
        <v>15</v>
      </c>
      <c r="E19" s="69" t="s">
        <v>136</v>
      </c>
      <c r="F19" s="69" t="s">
        <v>5</v>
      </c>
      <c r="G19" s="2" t="s">
        <v>525</v>
      </c>
      <c r="H19" s="2" t="s">
        <v>560</v>
      </c>
      <c r="I19" s="2" t="s">
        <v>513</v>
      </c>
      <c r="J19" s="69">
        <v>1982</v>
      </c>
      <c r="K19" s="68" t="s">
        <v>8</v>
      </c>
      <c r="L19" s="68">
        <v>3</v>
      </c>
      <c r="M19" s="74">
        <f>IF(L19="",0,LOOKUP(L19,'Matrice classement'!$B$2:$C$19))</f>
        <v>15</v>
      </c>
      <c r="N19" s="75">
        <v>27</v>
      </c>
      <c r="O19" s="78" t="s">
        <v>267</v>
      </c>
      <c r="P19" s="74">
        <f>IF(O19="",0,LOOKUP(O19,'Matrice classement'!$B$2:$C$19))</f>
        <v>0</v>
      </c>
      <c r="Q19" s="1" t="s">
        <v>267</v>
      </c>
      <c r="R19" s="78"/>
      <c r="S19" s="74">
        <f>IF(R19="",0,LOOKUP(R19,'Matrice classement'!$B$2:$C$19))</f>
        <v>0</v>
      </c>
      <c r="T19" s="1"/>
      <c r="U19" s="68"/>
      <c r="V19" s="74">
        <f>IF(U19="",0,LOOKUP(U19,'Matrice classement'!$B$2:$C$19))</f>
        <v>0</v>
      </c>
      <c r="W19" s="75"/>
      <c r="X19" s="55"/>
    </row>
    <row r="20" spans="1:24" ht="19.8" customHeight="1" x14ac:dyDescent="0.5">
      <c r="A20" s="55"/>
      <c r="B20" s="69">
        <v>6</v>
      </c>
      <c r="C20" s="70">
        <f t="shared" si="0"/>
        <v>13</v>
      </c>
      <c r="D20" s="71">
        <f t="shared" si="1"/>
        <v>13</v>
      </c>
      <c r="E20" s="139" t="s">
        <v>85</v>
      </c>
      <c r="F20" s="139" t="s">
        <v>446</v>
      </c>
      <c r="G20" s="139" t="s">
        <v>13</v>
      </c>
      <c r="H20" s="139" t="s">
        <v>560</v>
      </c>
      <c r="I20" s="139" t="s">
        <v>576</v>
      </c>
      <c r="J20" s="139">
        <v>1996</v>
      </c>
      <c r="K20" s="139" t="s">
        <v>8</v>
      </c>
      <c r="L20" s="3">
        <v>4</v>
      </c>
      <c r="M20" s="74">
        <f>IF(L20="",0,LOOKUP(L20,'Matrice classement'!$B$2:$C$19))</f>
        <v>13</v>
      </c>
      <c r="N20" s="1">
        <v>38</v>
      </c>
      <c r="O20" s="3" t="s">
        <v>267</v>
      </c>
      <c r="P20" s="74">
        <f>IF(O20="",0,LOOKUP(O20,'Matrice classement'!$B$2:$C$19))</f>
        <v>0</v>
      </c>
      <c r="Q20" s="1" t="s">
        <v>267</v>
      </c>
      <c r="R20" s="3"/>
      <c r="S20" s="74">
        <f>IF(R20="",0,LOOKUP(R20,'Matrice classement'!$B$2:$C$19))</f>
        <v>0</v>
      </c>
      <c r="T20" s="1"/>
      <c r="U20" s="78"/>
      <c r="V20" s="74">
        <f>IF(U20="",0,LOOKUP(U20,'Matrice classement'!$B$2:$C$19))</f>
        <v>0</v>
      </c>
      <c r="W20" s="75"/>
      <c r="X20" s="55"/>
    </row>
    <row r="21" spans="1:24" ht="19.8" customHeight="1" x14ac:dyDescent="0.5">
      <c r="A21" s="55"/>
      <c r="B21" s="69">
        <v>7</v>
      </c>
      <c r="C21" s="70">
        <f t="shared" si="0"/>
        <v>11</v>
      </c>
      <c r="D21" s="71">
        <f t="shared" si="1"/>
        <v>11</v>
      </c>
      <c r="E21" s="72" t="s">
        <v>26</v>
      </c>
      <c r="F21" s="72" t="s">
        <v>58</v>
      </c>
      <c r="G21" s="72" t="s">
        <v>20</v>
      </c>
      <c r="H21" s="72" t="s">
        <v>560</v>
      </c>
      <c r="I21" s="72" t="s">
        <v>583</v>
      </c>
      <c r="J21" s="72">
        <v>2000</v>
      </c>
      <c r="K21" s="72" t="s">
        <v>8</v>
      </c>
      <c r="L21" s="68">
        <v>5</v>
      </c>
      <c r="M21" s="74">
        <f>IF(L21="",0,LOOKUP(L21,'Matrice classement'!$B$2:$C$19))</f>
        <v>11</v>
      </c>
      <c r="N21" s="75">
        <v>51</v>
      </c>
      <c r="O21" s="78" t="s">
        <v>267</v>
      </c>
      <c r="P21" s="74">
        <f>IF(O21="",0,LOOKUP(O21,'Matrice classement'!$B$2:$C$19))</f>
        <v>0</v>
      </c>
      <c r="Q21" s="75" t="s">
        <v>267</v>
      </c>
      <c r="R21" s="78"/>
      <c r="S21" s="74">
        <f>IF(R21="",0,LOOKUP(R21,'Matrice classement'!$B$2:$C$19))</f>
        <v>0</v>
      </c>
      <c r="T21" s="75"/>
      <c r="U21" s="68"/>
      <c r="V21" s="74">
        <f>IF(U21="",0,LOOKUP(U21,'Matrice classement'!$B$2:$C$19))</f>
        <v>0</v>
      </c>
      <c r="W21" s="75"/>
      <c r="X21" s="55"/>
    </row>
    <row r="22" spans="1:24" ht="19.8"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row>
    <row r="23" spans="1:24" ht="30" customHeight="1" x14ac:dyDescent="0.3">
      <c r="A23" s="55"/>
      <c r="B23" s="271" t="s">
        <v>559</v>
      </c>
      <c r="C23" s="272"/>
      <c r="D23" s="272"/>
      <c r="E23" s="272"/>
      <c r="F23" s="272"/>
      <c r="G23" s="272"/>
      <c r="H23" s="272"/>
      <c r="I23" s="272"/>
      <c r="J23" s="272"/>
      <c r="K23" s="273"/>
      <c r="L23" s="266" t="s">
        <v>702</v>
      </c>
      <c r="M23" s="231"/>
      <c r="N23" s="232"/>
      <c r="O23" s="324" t="s">
        <v>682</v>
      </c>
      <c r="P23" s="325"/>
      <c r="Q23" s="326"/>
      <c r="R23" s="266" t="s">
        <v>683</v>
      </c>
      <c r="S23" s="231"/>
      <c r="T23" s="232"/>
      <c r="U23" s="266" t="s">
        <v>684</v>
      </c>
      <c r="V23" s="231"/>
      <c r="W23" s="232"/>
      <c r="X23" s="55"/>
    </row>
    <row r="24" spans="1:24" ht="30" customHeight="1" x14ac:dyDescent="0.3">
      <c r="A24" s="55"/>
      <c r="B24" s="274"/>
      <c r="C24" s="275"/>
      <c r="D24" s="275"/>
      <c r="E24" s="275"/>
      <c r="F24" s="275"/>
      <c r="G24" s="275"/>
      <c r="H24" s="275"/>
      <c r="I24" s="275"/>
      <c r="J24" s="275"/>
      <c r="K24" s="276"/>
      <c r="L24" s="57" t="s">
        <v>530</v>
      </c>
      <c r="M24" s="57" t="s">
        <v>531</v>
      </c>
      <c r="N24" s="57" t="s">
        <v>532</v>
      </c>
      <c r="O24" s="57" t="s">
        <v>530</v>
      </c>
      <c r="P24" s="57" t="s">
        <v>531</v>
      </c>
      <c r="Q24" s="57" t="s">
        <v>533</v>
      </c>
      <c r="R24" s="57" t="s">
        <v>530</v>
      </c>
      <c r="S24" s="57" t="s">
        <v>531</v>
      </c>
      <c r="T24" s="57" t="s">
        <v>533</v>
      </c>
      <c r="U24" s="57" t="s">
        <v>530</v>
      </c>
      <c r="V24" s="57" t="s">
        <v>531</v>
      </c>
      <c r="W24" s="57" t="s">
        <v>533</v>
      </c>
      <c r="X24" s="55"/>
    </row>
    <row r="25" spans="1:24" ht="30" customHeight="1" x14ac:dyDescent="0.3">
      <c r="A25" s="55"/>
      <c r="B25" s="269" t="s">
        <v>76</v>
      </c>
      <c r="C25" s="260" t="s">
        <v>534</v>
      </c>
      <c r="D25" s="260" t="s">
        <v>552</v>
      </c>
      <c r="E25" s="262" t="s">
        <v>0</v>
      </c>
      <c r="F25" s="262" t="s">
        <v>1</v>
      </c>
      <c r="G25" s="262" t="s">
        <v>10</v>
      </c>
      <c r="H25" s="262" t="s">
        <v>83</v>
      </c>
      <c r="I25" s="262" t="s">
        <v>2</v>
      </c>
      <c r="J25" s="283" t="s">
        <v>180</v>
      </c>
      <c r="K25" s="262" t="s">
        <v>7</v>
      </c>
      <c r="L25" s="58">
        <v>10</v>
      </c>
      <c r="M25" s="58">
        <v>3</v>
      </c>
      <c r="N25" s="59">
        <f>IF(L25="","",AVERAGE(N28:N36)/(L25*M25))</f>
        <v>1.8</v>
      </c>
      <c r="O25" s="58">
        <v>10</v>
      </c>
      <c r="P25" s="58">
        <v>3</v>
      </c>
      <c r="Q25" s="59">
        <f>IF(O25="","",AVERAGE(Q28:Q36)/(O25*P25))</f>
        <v>1.2809523809523811</v>
      </c>
      <c r="R25" s="58"/>
      <c r="S25" s="58"/>
      <c r="T25" s="59" t="str">
        <f>IF(R25="","",AVERAGE(T28:T36)/(R25*S25))</f>
        <v/>
      </c>
      <c r="U25" s="58"/>
      <c r="V25" s="58"/>
      <c r="W25" s="59" t="str">
        <f>IF(U25="","",AVERAGE(#REF!)/(U25*V25))</f>
        <v/>
      </c>
      <c r="X25" s="55"/>
    </row>
    <row r="26" spans="1:24" ht="15.6" x14ac:dyDescent="0.35">
      <c r="A26" s="55"/>
      <c r="B26" s="270"/>
      <c r="C26" s="261"/>
      <c r="D26" s="261"/>
      <c r="E26" s="263"/>
      <c r="F26" s="263"/>
      <c r="G26" s="263"/>
      <c r="H26" s="263"/>
      <c r="I26" s="263"/>
      <c r="J26" s="284"/>
      <c r="K26" s="263"/>
      <c r="L26" s="60" t="s">
        <v>72</v>
      </c>
      <c r="M26" s="60" t="s">
        <v>73</v>
      </c>
      <c r="N26" s="60" t="s">
        <v>66</v>
      </c>
      <c r="O26" s="60" t="s">
        <v>72</v>
      </c>
      <c r="P26" s="60" t="s">
        <v>73</v>
      </c>
      <c r="Q26" s="60" t="s">
        <v>66</v>
      </c>
      <c r="R26" s="60" t="s">
        <v>72</v>
      </c>
      <c r="S26" s="60" t="s">
        <v>73</v>
      </c>
      <c r="T26" s="60" t="s">
        <v>66</v>
      </c>
      <c r="U26" s="60" t="s">
        <v>72</v>
      </c>
      <c r="V26" s="60" t="s">
        <v>73</v>
      </c>
      <c r="W26" s="60" t="s">
        <v>66</v>
      </c>
      <c r="X26" s="55"/>
    </row>
    <row r="27" spans="1:24" ht="19.95" customHeight="1" x14ac:dyDescent="0.5">
      <c r="A27" s="55"/>
      <c r="B27" s="61">
        <v>1</v>
      </c>
      <c r="C27" s="62">
        <f t="shared" ref="C27:C36" si="2">M27+P27+S27+V27</f>
        <v>20</v>
      </c>
      <c r="D27" s="63">
        <f t="shared" ref="D27:D36" si="3">M27+P27+S27+V27</f>
        <v>20</v>
      </c>
      <c r="E27" s="131" t="s">
        <v>722</v>
      </c>
      <c r="F27" s="131" t="s">
        <v>232</v>
      </c>
      <c r="G27" s="152" t="s">
        <v>658</v>
      </c>
      <c r="H27" s="131" t="s">
        <v>622</v>
      </c>
      <c r="I27" s="131" t="s">
        <v>726</v>
      </c>
      <c r="J27" s="61">
        <v>1995</v>
      </c>
      <c r="K27" s="166" t="s">
        <v>445</v>
      </c>
      <c r="L27" s="166" t="s">
        <v>267</v>
      </c>
      <c r="M27" s="66">
        <f>IF(L27="",0,LOOKUP(L27,'Matrice classement'!$B$2:$C$19))</f>
        <v>0</v>
      </c>
      <c r="N27" s="65" t="s">
        <v>267</v>
      </c>
      <c r="O27" s="64">
        <v>1</v>
      </c>
      <c r="P27" s="66">
        <f>IF(O27="",0,LOOKUP(O27,'Matrice classement'!$B$2:$C$19))</f>
        <v>20</v>
      </c>
      <c r="Q27" s="65">
        <v>9</v>
      </c>
      <c r="R27" s="64"/>
      <c r="S27" s="66">
        <f>IF(R27="",0,LOOKUP(R27,'Matrice classement'!$B$2:$C$19))</f>
        <v>0</v>
      </c>
      <c r="T27" s="65"/>
      <c r="U27" s="166"/>
      <c r="V27" s="66">
        <f>IF(U27="",0,LOOKUP(U27,'Matrice classement'!$B$2:$C$19))</f>
        <v>0</v>
      </c>
      <c r="W27" s="65"/>
      <c r="X27" s="55"/>
    </row>
    <row r="28" spans="1:24" ht="19.95" customHeight="1" x14ac:dyDescent="0.5">
      <c r="A28" s="55"/>
      <c r="B28" s="69">
        <v>2</v>
      </c>
      <c r="C28" s="84">
        <f t="shared" si="2"/>
        <v>20</v>
      </c>
      <c r="D28" s="85">
        <f t="shared" si="3"/>
        <v>20</v>
      </c>
      <c r="E28" s="5" t="s">
        <v>26</v>
      </c>
      <c r="F28" s="5" t="s">
        <v>114</v>
      </c>
      <c r="G28" s="5" t="s">
        <v>20</v>
      </c>
      <c r="H28" s="5" t="s">
        <v>560</v>
      </c>
      <c r="I28" s="5" t="s">
        <v>612</v>
      </c>
      <c r="J28" s="5">
        <v>2002</v>
      </c>
      <c r="K28" s="6" t="s">
        <v>445</v>
      </c>
      <c r="L28" s="68">
        <v>1</v>
      </c>
      <c r="M28" s="74">
        <f>IF(L28="",0,LOOKUP(L28,'Matrice classement'!$B$2:$C$19))</f>
        <v>20</v>
      </c>
      <c r="N28" s="75">
        <v>45</v>
      </c>
      <c r="O28" s="3" t="s">
        <v>267</v>
      </c>
      <c r="P28" s="74">
        <f>IF(O28="",0,LOOKUP(O28,'Matrice classement'!$B$2:$C$19))</f>
        <v>0</v>
      </c>
      <c r="Q28" s="178" t="s">
        <v>267</v>
      </c>
      <c r="R28" s="68"/>
      <c r="S28" s="74">
        <f>IF(R28="",0,LOOKUP(R28,'Matrice classement'!$B$2:$C$19))</f>
        <v>0</v>
      </c>
      <c r="T28" s="75"/>
      <c r="U28" s="68"/>
      <c r="V28" s="74">
        <f>IF(U28="",0,LOOKUP(U28,'Matrice classement'!$B$2:$C$19))</f>
        <v>0</v>
      </c>
      <c r="W28" s="75"/>
      <c r="X28" s="55"/>
    </row>
    <row r="29" spans="1:24" ht="19.95" customHeight="1" x14ac:dyDescent="0.5">
      <c r="A29" s="55"/>
      <c r="B29" s="69">
        <v>3</v>
      </c>
      <c r="C29" s="70">
        <f t="shared" si="2"/>
        <v>17</v>
      </c>
      <c r="D29" s="71">
        <f t="shared" si="3"/>
        <v>17</v>
      </c>
      <c r="E29" s="2" t="s">
        <v>723</v>
      </c>
      <c r="F29" s="2" t="s">
        <v>713</v>
      </c>
      <c r="G29" s="72" t="s">
        <v>659</v>
      </c>
      <c r="H29" s="2" t="s">
        <v>622</v>
      </c>
      <c r="I29" s="2" t="s">
        <v>727</v>
      </c>
      <c r="J29" s="69">
        <v>1997</v>
      </c>
      <c r="K29" s="3" t="s">
        <v>445</v>
      </c>
      <c r="L29" s="68" t="s">
        <v>267</v>
      </c>
      <c r="M29" s="74">
        <f>IF(L29="",0,LOOKUP(L29,'Matrice classement'!$B$2:$C$19))</f>
        <v>0</v>
      </c>
      <c r="N29" s="75" t="s">
        <v>267</v>
      </c>
      <c r="O29" s="68">
        <v>2</v>
      </c>
      <c r="P29" s="74">
        <f>IF(O29="",0,LOOKUP(O29,'Matrice classement'!$B$2:$C$19))</f>
        <v>17</v>
      </c>
      <c r="Q29" s="75">
        <v>21</v>
      </c>
      <c r="R29" s="68"/>
      <c r="S29" s="74">
        <f>IF(R29="",0,LOOKUP(R29,'Matrice classement'!$B$2:$C$19))</f>
        <v>0</v>
      </c>
      <c r="T29" s="75"/>
      <c r="U29" s="3"/>
      <c r="V29" s="74">
        <f>IF(U29="",0,LOOKUP(U29,'Matrice classement'!$B$2:$C$19))</f>
        <v>0</v>
      </c>
      <c r="W29" s="75"/>
      <c r="X29" s="55"/>
    </row>
    <row r="30" spans="1:24" ht="19.95" customHeight="1" x14ac:dyDescent="0.5">
      <c r="A30" s="55"/>
      <c r="B30" s="69">
        <v>4</v>
      </c>
      <c r="C30" s="70">
        <f t="shared" si="2"/>
        <v>17</v>
      </c>
      <c r="D30" s="71">
        <f t="shared" si="3"/>
        <v>17</v>
      </c>
      <c r="E30" s="2" t="s">
        <v>21</v>
      </c>
      <c r="F30" s="2" t="s">
        <v>276</v>
      </c>
      <c r="G30" s="72" t="s">
        <v>23</v>
      </c>
      <c r="H30" s="2" t="s">
        <v>560</v>
      </c>
      <c r="I30" s="2" t="s">
        <v>514</v>
      </c>
      <c r="J30" s="69">
        <v>1989</v>
      </c>
      <c r="K30" s="3" t="s">
        <v>445</v>
      </c>
      <c r="L30" s="68">
        <v>2</v>
      </c>
      <c r="M30" s="74">
        <f>IF(L30="",0,LOOKUP(L30,'Matrice classement'!$B$2:$C$19))</f>
        <v>17</v>
      </c>
      <c r="N30" s="75">
        <v>63</v>
      </c>
      <c r="O30" s="3" t="s">
        <v>267</v>
      </c>
      <c r="P30" s="74">
        <f>IF(O30="",0,LOOKUP(O30,'Matrice classement'!$B$2:$C$19))</f>
        <v>0</v>
      </c>
      <c r="Q30" s="178" t="s">
        <v>267</v>
      </c>
      <c r="R30" s="68"/>
      <c r="S30" s="74">
        <f>IF(R30="",0,LOOKUP(R30,'Matrice classement'!$B$2:$C$19))</f>
        <v>0</v>
      </c>
      <c r="T30" s="75"/>
      <c r="U30" s="3"/>
      <c r="V30" s="74">
        <f>IF(U30="",0,LOOKUP(U30,'Matrice classement'!$B$2:$C$19))</f>
        <v>0</v>
      </c>
      <c r="W30" s="75"/>
      <c r="X30" s="55"/>
    </row>
    <row r="31" spans="1:24" ht="19.95" customHeight="1" x14ac:dyDescent="0.5">
      <c r="A31" s="55"/>
      <c r="B31" s="69">
        <v>5</v>
      </c>
      <c r="C31" s="70">
        <f t="shared" si="2"/>
        <v>15</v>
      </c>
      <c r="D31" s="71">
        <f t="shared" si="3"/>
        <v>15</v>
      </c>
      <c r="E31" s="2" t="s">
        <v>714</v>
      </c>
      <c r="F31" s="2" t="s">
        <v>54</v>
      </c>
      <c r="G31" s="72" t="s">
        <v>658</v>
      </c>
      <c r="H31" s="2" t="s">
        <v>622</v>
      </c>
      <c r="I31" s="2" t="s">
        <v>728</v>
      </c>
      <c r="J31" s="69">
        <v>1994</v>
      </c>
      <c r="K31" s="3" t="s">
        <v>445</v>
      </c>
      <c r="L31" s="68" t="s">
        <v>267</v>
      </c>
      <c r="M31" s="74">
        <f>IF(L31="",0,LOOKUP(L31,'Matrice classement'!$B$2:$C$19))</f>
        <v>0</v>
      </c>
      <c r="N31" s="75" t="s">
        <v>267</v>
      </c>
      <c r="O31" s="68">
        <v>3</v>
      </c>
      <c r="P31" s="74">
        <f>IF(O31="",0,LOOKUP(O31,'Matrice classement'!$B$2:$C$19))</f>
        <v>15</v>
      </c>
      <c r="Q31" s="75">
        <v>23</v>
      </c>
      <c r="R31" s="68"/>
      <c r="S31" s="74">
        <f>IF(R31="",0,LOOKUP(R31,'Matrice classement'!$B$2:$C$19))</f>
        <v>0</v>
      </c>
      <c r="T31" s="75"/>
      <c r="U31" s="3"/>
      <c r="V31" s="74">
        <f>IF(U31="",0,LOOKUP(U31,'Matrice classement'!$B$2:$C$19))</f>
        <v>0</v>
      </c>
      <c r="W31" s="75"/>
      <c r="X31" s="55"/>
    </row>
    <row r="32" spans="1:24" ht="19.95" customHeight="1" x14ac:dyDescent="0.5">
      <c r="A32" s="55"/>
      <c r="B32" s="69">
        <v>6</v>
      </c>
      <c r="C32" s="70">
        <f t="shared" si="2"/>
        <v>13</v>
      </c>
      <c r="D32" s="71">
        <f t="shared" si="3"/>
        <v>13</v>
      </c>
      <c r="E32" s="2" t="s">
        <v>715</v>
      </c>
      <c r="F32" s="2" t="s">
        <v>716</v>
      </c>
      <c r="G32" s="72" t="s">
        <v>657</v>
      </c>
      <c r="H32" s="2" t="s">
        <v>725</v>
      </c>
      <c r="I32" s="2" t="s">
        <v>729</v>
      </c>
      <c r="J32" s="69">
        <v>2003</v>
      </c>
      <c r="K32" s="3" t="s">
        <v>445</v>
      </c>
      <c r="L32" s="68" t="s">
        <v>267</v>
      </c>
      <c r="M32" s="74">
        <f>IF(L32="",0,LOOKUP(L32,'Matrice classement'!$B$2:$C$19))</f>
        <v>0</v>
      </c>
      <c r="N32" s="75" t="s">
        <v>267</v>
      </c>
      <c r="O32" s="68">
        <v>4</v>
      </c>
      <c r="P32" s="74">
        <f>IF(O32="",0,LOOKUP(O32,'Matrice classement'!$B$2:$C$19))</f>
        <v>13</v>
      </c>
      <c r="Q32" s="75">
        <v>23</v>
      </c>
      <c r="R32" s="68"/>
      <c r="S32" s="74">
        <f>IF(R32="",0,LOOKUP(R32,'Matrice classement'!$B$2:$C$19))</f>
        <v>0</v>
      </c>
      <c r="T32" s="75"/>
      <c r="U32" s="3"/>
      <c r="V32" s="74">
        <f>IF(U32="",0,LOOKUP(U32,'Matrice classement'!$B$2:$C$19))</f>
        <v>0</v>
      </c>
      <c r="W32" s="75"/>
      <c r="X32" s="55"/>
    </row>
    <row r="33" spans="1:24" ht="19.95" customHeight="1" x14ac:dyDescent="0.5">
      <c r="A33" s="55"/>
      <c r="B33" s="69">
        <v>7</v>
      </c>
      <c r="C33" s="70">
        <f t="shared" si="2"/>
        <v>11</v>
      </c>
      <c r="D33" s="71">
        <f t="shared" si="3"/>
        <v>11</v>
      </c>
      <c r="E33" s="2" t="s">
        <v>87</v>
      </c>
      <c r="F33" s="2" t="s">
        <v>37</v>
      </c>
      <c r="G33" s="72" t="s">
        <v>14</v>
      </c>
      <c r="H33" s="2" t="s">
        <v>560</v>
      </c>
      <c r="I33" s="2" t="s">
        <v>730</v>
      </c>
      <c r="J33" s="69">
        <v>1997</v>
      </c>
      <c r="K33" s="3" t="s">
        <v>445</v>
      </c>
      <c r="L33" s="68" t="s">
        <v>267</v>
      </c>
      <c r="M33" s="74">
        <f>IF(L33="",0,LOOKUP(L33,'Matrice classement'!$B$2:$C$19))</f>
        <v>0</v>
      </c>
      <c r="N33" s="75" t="s">
        <v>267</v>
      </c>
      <c r="O33" s="68">
        <v>5</v>
      </c>
      <c r="P33" s="74">
        <f>IF(O33="",0,LOOKUP(O33,'Matrice classement'!$B$2:$C$19))</f>
        <v>11</v>
      </c>
      <c r="Q33" s="75">
        <v>27</v>
      </c>
      <c r="R33" s="68"/>
      <c r="S33" s="74">
        <f>IF(R33="",0,LOOKUP(R33,'Matrice classement'!$B$2:$C$19))</f>
        <v>0</v>
      </c>
      <c r="T33" s="75"/>
      <c r="U33" s="3"/>
      <c r="V33" s="74">
        <f>IF(U33="",0,LOOKUP(U33,'Matrice classement'!$B$2:$C$19))</f>
        <v>0</v>
      </c>
      <c r="W33" s="75"/>
      <c r="X33" s="55"/>
    </row>
    <row r="34" spans="1:24" ht="19.95" customHeight="1" x14ac:dyDescent="0.5">
      <c r="A34" s="55"/>
      <c r="B34" s="69">
        <v>8</v>
      </c>
      <c r="C34" s="70">
        <f t="shared" si="2"/>
        <v>10</v>
      </c>
      <c r="D34" s="71">
        <f t="shared" si="3"/>
        <v>10</v>
      </c>
      <c r="E34" s="2" t="s">
        <v>724</v>
      </c>
      <c r="F34" s="2" t="s">
        <v>717</v>
      </c>
      <c r="G34" s="72" t="s">
        <v>660</v>
      </c>
      <c r="H34" s="2" t="s">
        <v>622</v>
      </c>
      <c r="I34" s="2" t="s">
        <v>731</v>
      </c>
      <c r="J34" s="69">
        <v>1984</v>
      </c>
      <c r="K34" s="3" t="s">
        <v>445</v>
      </c>
      <c r="L34" s="68" t="s">
        <v>267</v>
      </c>
      <c r="M34" s="74">
        <f>IF(L34="",0,LOOKUP(L34,'Matrice classement'!$B$2:$C$19))</f>
        <v>0</v>
      </c>
      <c r="N34" s="75" t="s">
        <v>267</v>
      </c>
      <c r="O34" s="68">
        <v>6</v>
      </c>
      <c r="P34" s="74">
        <f>IF(O34="",0,LOOKUP(O34,'Matrice classement'!$B$2:$C$19))</f>
        <v>10</v>
      </c>
      <c r="Q34" s="75">
        <v>32</v>
      </c>
      <c r="R34" s="68"/>
      <c r="S34" s="74">
        <f>IF(R34="",0,LOOKUP(R34,'Matrice classement'!$B$2:$C$19))</f>
        <v>0</v>
      </c>
      <c r="T34" s="75"/>
      <c r="U34" s="3"/>
      <c r="V34" s="74">
        <f>IF(U34="",0,LOOKUP(U34,'Matrice classement'!$B$2:$C$19))</f>
        <v>0</v>
      </c>
      <c r="W34" s="75"/>
      <c r="X34" s="55"/>
    </row>
    <row r="35" spans="1:24" ht="19.95" customHeight="1" x14ac:dyDescent="0.5">
      <c r="A35" s="55"/>
      <c r="B35" s="69">
        <v>9</v>
      </c>
      <c r="C35" s="70">
        <f t="shared" si="2"/>
        <v>9</v>
      </c>
      <c r="D35" s="71">
        <f t="shared" si="3"/>
        <v>9</v>
      </c>
      <c r="E35" s="2" t="s">
        <v>718</v>
      </c>
      <c r="F35" s="2" t="s">
        <v>719</v>
      </c>
      <c r="G35" s="72" t="s">
        <v>657</v>
      </c>
      <c r="H35" s="2" t="s">
        <v>725</v>
      </c>
      <c r="I35" s="2" t="s">
        <v>732</v>
      </c>
      <c r="J35" s="69">
        <v>2000</v>
      </c>
      <c r="K35" s="3" t="s">
        <v>445</v>
      </c>
      <c r="L35" s="68" t="s">
        <v>267</v>
      </c>
      <c r="M35" s="74">
        <f>IF(L35="",0,LOOKUP(L35,'Matrice classement'!$B$2:$C$19))</f>
        <v>0</v>
      </c>
      <c r="N35" s="75" t="s">
        <v>267</v>
      </c>
      <c r="O35" s="68">
        <v>7</v>
      </c>
      <c r="P35" s="74">
        <f>IF(O35="",0,LOOKUP(O35,'Matrice classement'!$B$2:$C$19))</f>
        <v>9</v>
      </c>
      <c r="Q35" s="75">
        <v>68</v>
      </c>
      <c r="R35" s="68"/>
      <c r="S35" s="74">
        <f>IF(R35="",0,LOOKUP(R35,'Matrice classement'!$B$2:$C$19))</f>
        <v>0</v>
      </c>
      <c r="T35" s="75"/>
      <c r="U35" s="3"/>
      <c r="V35" s="74">
        <f>IF(U35="",0,LOOKUP(U35,'Matrice classement'!$B$2:$C$19))</f>
        <v>0</v>
      </c>
      <c r="W35" s="75"/>
      <c r="X35" s="55"/>
    </row>
    <row r="36" spans="1:24" ht="19.95" customHeight="1" x14ac:dyDescent="0.5">
      <c r="A36" s="55"/>
      <c r="B36" s="69">
        <v>10</v>
      </c>
      <c r="C36" s="70">
        <f t="shared" si="2"/>
        <v>8</v>
      </c>
      <c r="D36" s="71">
        <f t="shared" si="3"/>
        <v>8</v>
      </c>
      <c r="E36" s="2" t="s">
        <v>720</v>
      </c>
      <c r="F36" s="2" t="s">
        <v>721</v>
      </c>
      <c r="G36" s="72" t="s">
        <v>659</v>
      </c>
      <c r="H36" s="2" t="s">
        <v>622</v>
      </c>
      <c r="I36" s="2" t="s">
        <v>733</v>
      </c>
      <c r="J36" s="69">
        <v>1998</v>
      </c>
      <c r="K36" s="3" t="s">
        <v>445</v>
      </c>
      <c r="L36" s="68" t="s">
        <v>267</v>
      </c>
      <c r="M36" s="74">
        <f>IF(L36="",0,LOOKUP(L36,'Matrice classement'!$B$2:$C$19))</f>
        <v>0</v>
      </c>
      <c r="N36" s="177" t="s">
        <v>267</v>
      </c>
      <c r="O36" s="68">
        <v>8</v>
      </c>
      <c r="P36" s="74">
        <f>IF(O36="",0,LOOKUP(O36,'Matrice classement'!$B$2:$C$19))</f>
        <v>8</v>
      </c>
      <c r="Q36" s="177">
        <v>75</v>
      </c>
      <c r="R36" s="68"/>
      <c r="S36" s="74">
        <f>IF(R36="",0,LOOKUP(R36,'Matrice classement'!$B$2:$C$19))</f>
        <v>0</v>
      </c>
      <c r="T36" s="75"/>
      <c r="U36" s="3"/>
      <c r="V36" s="74">
        <f>IF(U36="",0,LOOKUP(U36,'Matrice classement'!$B$2:$C$19))</f>
        <v>0</v>
      </c>
      <c r="W36" s="75"/>
      <c r="X36" s="55"/>
    </row>
    <row r="37" spans="1:24" ht="19.95" customHeight="1" x14ac:dyDescent="0.4">
      <c r="A37" s="55"/>
      <c r="B37" s="55"/>
      <c r="C37" s="55"/>
      <c r="D37" s="55"/>
      <c r="E37" s="81"/>
      <c r="F37" s="81"/>
      <c r="G37" s="81"/>
      <c r="H37" s="81"/>
      <c r="I37" s="81"/>
      <c r="J37" s="81"/>
      <c r="K37" s="82"/>
      <c r="L37" s="82"/>
      <c r="M37" s="82"/>
      <c r="N37" s="55"/>
      <c r="O37" s="55"/>
      <c r="P37" s="55"/>
      <c r="Q37" s="55"/>
      <c r="R37" s="55"/>
      <c r="S37" s="55"/>
      <c r="T37" s="55"/>
      <c r="U37" s="55"/>
      <c r="V37" s="55"/>
      <c r="W37" s="55"/>
      <c r="X37" s="55"/>
    </row>
    <row r="38" spans="1:24" ht="30" customHeight="1" x14ac:dyDescent="0.3">
      <c r="A38" s="55"/>
      <c r="B38" s="271" t="s">
        <v>68</v>
      </c>
      <c r="C38" s="272"/>
      <c r="D38" s="272"/>
      <c r="E38" s="272"/>
      <c r="F38" s="272"/>
      <c r="G38" s="272"/>
      <c r="H38" s="272"/>
      <c r="I38" s="272"/>
      <c r="J38" s="272"/>
      <c r="K38" s="273"/>
      <c r="L38" s="285" t="s">
        <v>702</v>
      </c>
      <c r="M38" s="286"/>
      <c r="N38" s="287"/>
      <c r="O38" s="324" t="s">
        <v>682</v>
      </c>
      <c r="P38" s="325"/>
      <c r="Q38" s="326"/>
      <c r="R38" s="285" t="s">
        <v>683</v>
      </c>
      <c r="S38" s="286"/>
      <c r="T38" s="287"/>
      <c r="U38" s="280" t="s">
        <v>684</v>
      </c>
      <c r="V38" s="281"/>
      <c r="W38" s="282"/>
      <c r="X38" s="55"/>
    </row>
    <row r="39" spans="1:24" ht="30" customHeight="1" x14ac:dyDescent="0.3">
      <c r="A39" s="55"/>
      <c r="B39" s="274"/>
      <c r="C39" s="275"/>
      <c r="D39" s="275"/>
      <c r="E39" s="275"/>
      <c r="F39" s="275"/>
      <c r="G39" s="275"/>
      <c r="H39" s="275"/>
      <c r="I39" s="275"/>
      <c r="J39" s="275"/>
      <c r="K39" s="276"/>
      <c r="L39" s="57" t="s">
        <v>530</v>
      </c>
      <c r="M39" s="57" t="s">
        <v>531</v>
      </c>
      <c r="N39" s="57" t="s">
        <v>532</v>
      </c>
      <c r="O39" s="57" t="s">
        <v>530</v>
      </c>
      <c r="P39" s="57" t="s">
        <v>531</v>
      </c>
      <c r="Q39" s="57" t="s">
        <v>533</v>
      </c>
      <c r="R39" s="57" t="s">
        <v>530</v>
      </c>
      <c r="S39" s="57" t="s">
        <v>531</v>
      </c>
      <c r="T39" s="57" t="s">
        <v>533</v>
      </c>
      <c r="U39" s="57" t="s">
        <v>530</v>
      </c>
      <c r="V39" s="57" t="s">
        <v>531</v>
      </c>
      <c r="W39" s="57" t="s">
        <v>533</v>
      </c>
      <c r="X39" s="55"/>
    </row>
    <row r="40" spans="1:24" ht="30" customHeight="1" x14ac:dyDescent="0.3">
      <c r="A40" s="55"/>
      <c r="B40" s="269" t="s">
        <v>76</v>
      </c>
      <c r="C40" s="260" t="s">
        <v>534</v>
      </c>
      <c r="D40" s="260" t="s">
        <v>552</v>
      </c>
      <c r="E40" s="262" t="s">
        <v>0</v>
      </c>
      <c r="F40" s="262" t="s">
        <v>1</v>
      </c>
      <c r="G40" s="262" t="s">
        <v>10</v>
      </c>
      <c r="H40" s="262" t="s">
        <v>83</v>
      </c>
      <c r="I40" s="262" t="s">
        <v>2</v>
      </c>
      <c r="J40" s="283" t="s">
        <v>180</v>
      </c>
      <c r="K40" s="262" t="s">
        <v>7</v>
      </c>
      <c r="L40" s="58">
        <v>10</v>
      </c>
      <c r="M40" s="58">
        <v>3</v>
      </c>
      <c r="N40" s="59">
        <f>IF(L40="","",AVERAGE(N42:N57)/(L40*M40))</f>
        <v>1.8666666666666667</v>
      </c>
      <c r="O40" s="58">
        <v>10</v>
      </c>
      <c r="P40" s="58">
        <v>3</v>
      </c>
      <c r="Q40" s="59">
        <f>IF(O40="","",AVERAGE(Q42:Q57)/(O40*P40))</f>
        <v>1.6428571428571428</v>
      </c>
      <c r="R40" s="58"/>
      <c r="S40" s="58"/>
      <c r="T40" s="59" t="str">
        <f>IF(R40="","",AVERAGE(T42:T57)/(R40*S40))</f>
        <v/>
      </c>
      <c r="U40" s="58"/>
      <c r="V40" s="58"/>
      <c r="W40" s="59" t="str">
        <f>IF(U40="","",AVERAGE(W42:W57)/(U40*V40))</f>
        <v/>
      </c>
      <c r="X40" s="55"/>
    </row>
    <row r="41" spans="1:24" ht="19.95" customHeight="1" x14ac:dyDescent="0.35">
      <c r="A41" s="55"/>
      <c r="B41" s="270"/>
      <c r="C41" s="261"/>
      <c r="D41" s="261"/>
      <c r="E41" s="263"/>
      <c r="F41" s="263"/>
      <c r="G41" s="263"/>
      <c r="H41" s="263"/>
      <c r="I41" s="263"/>
      <c r="J41" s="284"/>
      <c r="K41" s="263"/>
      <c r="L41" s="60" t="s">
        <v>72</v>
      </c>
      <c r="M41" s="60" t="s">
        <v>73</v>
      </c>
      <c r="N41" s="60" t="s">
        <v>66</v>
      </c>
      <c r="O41" s="60" t="s">
        <v>72</v>
      </c>
      <c r="P41" s="60" t="s">
        <v>73</v>
      </c>
      <c r="Q41" s="60" t="s">
        <v>66</v>
      </c>
      <c r="R41" s="60" t="s">
        <v>72</v>
      </c>
      <c r="S41" s="60" t="s">
        <v>73</v>
      </c>
      <c r="T41" s="60" t="s">
        <v>66</v>
      </c>
      <c r="U41" s="60"/>
      <c r="V41" s="60" t="s">
        <v>73</v>
      </c>
      <c r="W41" s="60" t="s">
        <v>66</v>
      </c>
      <c r="X41" s="55"/>
    </row>
    <row r="42" spans="1:24" ht="19.8" x14ac:dyDescent="0.5">
      <c r="A42" s="55"/>
      <c r="B42" s="69">
        <v>1</v>
      </c>
      <c r="C42" s="84">
        <f t="shared" ref="C42:C56" si="4">M42+P42+S42+V42</f>
        <v>23</v>
      </c>
      <c r="D42" s="85">
        <f t="shared" ref="D42:D56" si="5">M42+P42+S42+V42</f>
        <v>23</v>
      </c>
      <c r="E42" s="72" t="s">
        <v>450</v>
      </c>
      <c r="F42" s="72" t="s">
        <v>741</v>
      </c>
      <c r="G42" s="72" t="s">
        <v>23</v>
      </c>
      <c r="H42" s="72" t="s">
        <v>560</v>
      </c>
      <c r="I42" s="72" t="s">
        <v>747</v>
      </c>
      <c r="J42" s="72">
        <v>1972</v>
      </c>
      <c r="K42" s="73" t="s">
        <v>18</v>
      </c>
      <c r="L42" s="3">
        <v>4</v>
      </c>
      <c r="M42" s="74">
        <f>IF(L42="",0,LOOKUP(L42,'Matrice classement'!$B$2:$C$19))</f>
        <v>13</v>
      </c>
      <c r="N42" s="1">
        <v>61</v>
      </c>
      <c r="O42" s="68">
        <v>6</v>
      </c>
      <c r="P42" s="74">
        <f>IF(O42="",0,LOOKUP(O42,'Matrice classement'!$B$2:$C$19))</f>
        <v>10</v>
      </c>
      <c r="Q42" s="75">
        <v>89</v>
      </c>
      <c r="R42" s="68"/>
      <c r="S42" s="74">
        <f>IF(R42="",0,LOOKUP(R42,'Matrice classement'!$B$2:$C$19))</f>
        <v>0</v>
      </c>
      <c r="T42" s="75"/>
      <c r="U42" s="3"/>
      <c r="V42" s="74">
        <f>IF(U42="",0,LOOKUP(U42,'Matrice classement'!$B$2:$C$19))</f>
        <v>0</v>
      </c>
      <c r="W42" s="75"/>
      <c r="X42" s="55"/>
    </row>
    <row r="43" spans="1:24" ht="21" customHeight="1" x14ac:dyDescent="0.5">
      <c r="A43" s="55"/>
      <c r="B43" s="69">
        <v>2</v>
      </c>
      <c r="C43" s="84">
        <f t="shared" si="4"/>
        <v>20</v>
      </c>
      <c r="D43" s="85">
        <f t="shared" si="5"/>
        <v>20</v>
      </c>
      <c r="E43" s="72" t="s">
        <v>87</v>
      </c>
      <c r="F43" s="72" t="s">
        <v>290</v>
      </c>
      <c r="G43" s="72" t="s">
        <v>14</v>
      </c>
      <c r="H43" s="72" t="s">
        <v>560</v>
      </c>
      <c r="I43" s="72" t="s">
        <v>742</v>
      </c>
      <c r="J43" s="72">
        <v>2005</v>
      </c>
      <c r="K43" s="73" t="s">
        <v>18</v>
      </c>
      <c r="L43" s="3" t="s">
        <v>267</v>
      </c>
      <c r="M43" s="74">
        <f>IF(L43="",0,LOOKUP(L43,'Matrice classement'!$B$2:$C$19))</f>
        <v>0</v>
      </c>
      <c r="N43" s="75" t="s">
        <v>267</v>
      </c>
      <c r="O43" s="68">
        <v>1</v>
      </c>
      <c r="P43" s="74">
        <f>IF(O43="",0,LOOKUP(O43,'Matrice classement'!$B$2:$C$19))</f>
        <v>20</v>
      </c>
      <c r="Q43" s="75">
        <v>15</v>
      </c>
      <c r="R43" s="68"/>
      <c r="S43" s="74">
        <f>IF(R43="",0,LOOKUP(R43,'Matrice classement'!$B$2:$C$19))</f>
        <v>0</v>
      </c>
      <c r="T43" s="75"/>
      <c r="U43" s="3"/>
      <c r="V43" s="74">
        <f>IF(U43="",0,LOOKUP(U43,'Matrice classement'!$B$2:$C$19))</f>
        <v>0</v>
      </c>
      <c r="W43" s="75"/>
      <c r="X43" s="55"/>
    </row>
    <row r="44" spans="1:24" ht="21" customHeight="1" x14ac:dyDescent="0.5">
      <c r="A44" s="55"/>
      <c r="B44" s="69">
        <v>3</v>
      </c>
      <c r="C44" s="84">
        <f t="shared" si="4"/>
        <v>20</v>
      </c>
      <c r="D44" s="85">
        <f t="shared" si="5"/>
        <v>20</v>
      </c>
      <c r="E44" s="72" t="s">
        <v>85</v>
      </c>
      <c r="F44" s="72" t="s">
        <v>39</v>
      </c>
      <c r="G44" s="72" t="s">
        <v>23</v>
      </c>
      <c r="H44" s="72" t="s">
        <v>560</v>
      </c>
      <c r="I44" s="72" t="s">
        <v>584</v>
      </c>
      <c r="J44" s="72">
        <v>1961</v>
      </c>
      <c r="K44" s="73" t="s">
        <v>18</v>
      </c>
      <c r="L44" s="68">
        <v>1</v>
      </c>
      <c r="M44" s="74">
        <f>IF(L44="",0,LOOKUP(L44,'Matrice classement'!$B$2:$C$19))</f>
        <v>20</v>
      </c>
      <c r="N44" s="75">
        <v>12</v>
      </c>
      <c r="O44" s="68" t="s">
        <v>267</v>
      </c>
      <c r="P44" s="74">
        <f>IF(O44="",0,LOOKUP(O44,'Matrice classement'!$B$2:$C$19))</f>
        <v>0</v>
      </c>
      <c r="Q44" s="75" t="s">
        <v>267</v>
      </c>
      <c r="R44" s="68"/>
      <c r="S44" s="74">
        <f>IF(R44="",0,LOOKUP(R44,'Matrice classement'!$B$2:$C$19))</f>
        <v>0</v>
      </c>
      <c r="T44" s="75"/>
      <c r="U44" s="3"/>
      <c r="V44" s="74">
        <f>IF(U44="",0,LOOKUP(U44,'Matrice classement'!$B$2:$C$19))</f>
        <v>0</v>
      </c>
      <c r="W44" s="75"/>
      <c r="X44" s="55"/>
    </row>
    <row r="45" spans="1:24" ht="21" customHeight="1" x14ac:dyDescent="0.5">
      <c r="A45" s="55"/>
      <c r="B45" s="69">
        <v>4</v>
      </c>
      <c r="C45" s="84">
        <f t="shared" si="4"/>
        <v>17</v>
      </c>
      <c r="D45" s="85">
        <f t="shared" si="5"/>
        <v>17</v>
      </c>
      <c r="E45" s="72" t="s">
        <v>736</v>
      </c>
      <c r="F45" s="72" t="s">
        <v>28</v>
      </c>
      <c r="G45" s="72" t="s">
        <v>658</v>
      </c>
      <c r="H45" s="72" t="s">
        <v>622</v>
      </c>
      <c r="I45" s="72" t="s">
        <v>743</v>
      </c>
      <c r="J45" s="72">
        <v>2001</v>
      </c>
      <c r="K45" s="73" t="s">
        <v>8</v>
      </c>
      <c r="L45" s="68" t="s">
        <v>267</v>
      </c>
      <c r="M45" s="74">
        <f>IF(L45="",0,LOOKUP(L45,'Matrice classement'!$B$2:$C$19))</f>
        <v>0</v>
      </c>
      <c r="N45" s="75" t="s">
        <v>267</v>
      </c>
      <c r="O45" s="68">
        <v>2</v>
      </c>
      <c r="P45" s="74">
        <f>IF(O45="",0,LOOKUP(O45,'Matrice classement'!$B$2:$C$19))</f>
        <v>17</v>
      </c>
      <c r="Q45" s="75">
        <v>27</v>
      </c>
      <c r="R45" s="68"/>
      <c r="S45" s="74">
        <f>IF(R45="",0,LOOKUP(R45,'Matrice classement'!$B$2:$C$19))</f>
        <v>0</v>
      </c>
      <c r="T45" s="75"/>
      <c r="U45" s="68"/>
      <c r="V45" s="74">
        <f>IF(U45="",0,LOOKUP(U45,'Matrice classement'!$B$2:$C$19))</f>
        <v>0</v>
      </c>
      <c r="W45" s="75"/>
      <c r="X45" s="55"/>
    </row>
    <row r="46" spans="1:24" ht="21" customHeight="1" x14ac:dyDescent="0.5">
      <c r="A46" s="55"/>
      <c r="B46" s="69">
        <v>5</v>
      </c>
      <c r="C46" s="84">
        <f t="shared" si="4"/>
        <v>17</v>
      </c>
      <c r="D46" s="85">
        <f t="shared" si="5"/>
        <v>17</v>
      </c>
      <c r="E46" s="72" t="s">
        <v>27</v>
      </c>
      <c r="F46" s="72" t="s">
        <v>28</v>
      </c>
      <c r="G46" s="72" t="s">
        <v>23</v>
      </c>
      <c r="H46" s="72" t="s">
        <v>560</v>
      </c>
      <c r="I46" s="72" t="s">
        <v>687</v>
      </c>
      <c r="J46" s="72">
        <v>1986</v>
      </c>
      <c r="K46" s="73" t="s">
        <v>18</v>
      </c>
      <c r="L46" s="68">
        <v>2</v>
      </c>
      <c r="M46" s="74">
        <f>IF(L46="",0,LOOKUP(L46,'Matrice classement'!$B$2:$C$19))</f>
        <v>17</v>
      </c>
      <c r="N46" s="75">
        <v>34</v>
      </c>
      <c r="O46" s="68" t="s">
        <v>267</v>
      </c>
      <c r="P46" s="74">
        <f>IF(O46="",0,LOOKUP(O46,'Matrice classement'!$B$2:$C$19))</f>
        <v>0</v>
      </c>
      <c r="Q46" s="75" t="s">
        <v>267</v>
      </c>
      <c r="R46" s="68"/>
      <c r="S46" s="74">
        <f>IF(R46="",0,LOOKUP(R46,'Matrice classement'!$B$2:$C$19))</f>
        <v>0</v>
      </c>
      <c r="T46" s="75"/>
      <c r="U46" s="3"/>
      <c r="V46" s="74">
        <f>IF(U46="",0,LOOKUP(U46,'Matrice classement'!$B$2:$C$19))</f>
        <v>0</v>
      </c>
      <c r="W46" s="75"/>
      <c r="X46" s="55"/>
    </row>
    <row r="47" spans="1:24" ht="21" customHeight="1" x14ac:dyDescent="0.5">
      <c r="A47" s="55"/>
      <c r="B47" s="69">
        <v>6</v>
      </c>
      <c r="C47" s="84">
        <f t="shared" si="4"/>
        <v>15</v>
      </c>
      <c r="D47" s="85">
        <f t="shared" si="5"/>
        <v>15</v>
      </c>
      <c r="E47" s="72" t="s">
        <v>734</v>
      </c>
      <c r="F47" s="72" t="s">
        <v>37</v>
      </c>
      <c r="G47" s="72" t="s">
        <v>659</v>
      </c>
      <c r="H47" s="72" t="s">
        <v>622</v>
      </c>
      <c r="I47" s="72" t="s">
        <v>744</v>
      </c>
      <c r="J47" s="72">
        <v>2003</v>
      </c>
      <c r="K47" s="73" t="s">
        <v>18</v>
      </c>
      <c r="L47" s="68" t="s">
        <v>267</v>
      </c>
      <c r="M47" s="74">
        <f>IF(L47="",0,LOOKUP(L47,'Matrice classement'!$B$2:$C$19))</f>
        <v>0</v>
      </c>
      <c r="N47" s="75" t="s">
        <v>267</v>
      </c>
      <c r="O47" s="68">
        <v>3</v>
      </c>
      <c r="P47" s="74">
        <f>IF(O47="",0,LOOKUP(O47,'Matrice classement'!$B$2:$C$19))</f>
        <v>15</v>
      </c>
      <c r="Q47" s="75">
        <v>34</v>
      </c>
      <c r="R47" s="68"/>
      <c r="S47" s="74">
        <f>IF(R47="",0,LOOKUP(R47,'Matrice classement'!$B$2:$C$19))</f>
        <v>0</v>
      </c>
      <c r="T47" s="75"/>
      <c r="U47" s="3"/>
      <c r="V47" s="74">
        <f>IF(U47="",0,LOOKUP(U47,'Matrice classement'!$B$2:$C$19))</f>
        <v>0</v>
      </c>
      <c r="W47" s="75"/>
      <c r="X47" s="55"/>
    </row>
    <row r="48" spans="1:24" ht="21" customHeight="1" x14ac:dyDescent="0.5">
      <c r="A48" s="55"/>
      <c r="B48" s="69">
        <v>7</v>
      </c>
      <c r="C48" s="84">
        <f t="shared" si="4"/>
        <v>15</v>
      </c>
      <c r="D48" s="85">
        <f t="shared" si="5"/>
        <v>15</v>
      </c>
      <c r="E48" s="72" t="s">
        <v>555</v>
      </c>
      <c r="F48" s="72" t="s">
        <v>538</v>
      </c>
      <c r="G48" s="72" t="s">
        <v>13</v>
      </c>
      <c r="H48" s="72" t="s">
        <v>560</v>
      </c>
      <c r="I48" s="72" t="s">
        <v>539</v>
      </c>
      <c r="J48" s="72">
        <v>1994</v>
      </c>
      <c r="K48" s="73" t="s">
        <v>8</v>
      </c>
      <c r="L48" s="68">
        <v>3</v>
      </c>
      <c r="M48" s="74">
        <f>IF(L48="",0,LOOKUP(L48,'Matrice classement'!$B$2:$C$19))</f>
        <v>15</v>
      </c>
      <c r="N48" s="75">
        <v>59</v>
      </c>
      <c r="O48" s="68" t="s">
        <v>267</v>
      </c>
      <c r="P48" s="74">
        <f>IF(O48="",0,LOOKUP(O48,'Matrice classement'!$B$2:$C$19))</f>
        <v>0</v>
      </c>
      <c r="Q48" s="75" t="s">
        <v>267</v>
      </c>
      <c r="R48" s="68"/>
      <c r="S48" s="74">
        <f>IF(R48="",0,LOOKUP(R48,'Matrice classement'!$B$2:$C$19))</f>
        <v>0</v>
      </c>
      <c r="T48" s="75"/>
      <c r="U48" s="68"/>
      <c r="V48" s="74">
        <f>IF(U48="",0,LOOKUP(U48,'Matrice classement'!$B$2:$C$19))</f>
        <v>0</v>
      </c>
      <c r="W48" s="75"/>
      <c r="X48" s="55"/>
    </row>
    <row r="49" spans="1:24" ht="21" customHeight="1" x14ac:dyDescent="0.5">
      <c r="A49" s="55"/>
      <c r="B49" s="69">
        <v>8</v>
      </c>
      <c r="C49" s="84">
        <f t="shared" si="4"/>
        <v>13</v>
      </c>
      <c r="D49" s="85">
        <f t="shared" si="5"/>
        <v>13</v>
      </c>
      <c r="E49" s="72" t="s">
        <v>737</v>
      </c>
      <c r="F49" s="72" t="s">
        <v>739</v>
      </c>
      <c r="G49" s="72" t="s">
        <v>661</v>
      </c>
      <c r="H49" s="72" t="s">
        <v>622</v>
      </c>
      <c r="I49" s="72" t="s">
        <v>745</v>
      </c>
      <c r="J49" s="72">
        <v>1996</v>
      </c>
      <c r="K49" s="73" t="s">
        <v>18</v>
      </c>
      <c r="L49" s="3" t="s">
        <v>267</v>
      </c>
      <c r="M49" s="74">
        <f>IF(L49="",0,LOOKUP(L49,'Matrice classement'!$B$2:$C$19))</f>
        <v>0</v>
      </c>
      <c r="N49" s="1" t="s">
        <v>267</v>
      </c>
      <c r="O49" s="68">
        <v>4</v>
      </c>
      <c r="P49" s="74">
        <f>IF(O49="",0,LOOKUP(O49,'Matrice classement'!$B$2:$C$19))</f>
        <v>13</v>
      </c>
      <c r="Q49" s="75">
        <v>41</v>
      </c>
      <c r="R49" s="68"/>
      <c r="S49" s="74">
        <f>IF(R49="",0,LOOKUP(R49,'Matrice classement'!$B$2:$C$19))</f>
        <v>0</v>
      </c>
      <c r="T49" s="75"/>
      <c r="U49" s="3"/>
      <c r="V49" s="74">
        <f>IF(U49="",0,LOOKUP(U49,'Matrice classement'!$B$2:$C$19))</f>
        <v>0</v>
      </c>
      <c r="W49" s="75"/>
      <c r="X49" s="55"/>
    </row>
    <row r="50" spans="1:24" ht="21" customHeight="1" x14ac:dyDescent="0.5">
      <c r="A50" s="55"/>
      <c r="B50" s="69">
        <v>9</v>
      </c>
      <c r="C50" s="84">
        <f t="shared" si="4"/>
        <v>11</v>
      </c>
      <c r="D50" s="85">
        <f t="shared" si="5"/>
        <v>11</v>
      </c>
      <c r="E50" s="72" t="s">
        <v>738</v>
      </c>
      <c r="F50" s="72" t="s">
        <v>740</v>
      </c>
      <c r="G50" s="72" t="s">
        <v>657</v>
      </c>
      <c r="H50" s="72" t="s">
        <v>725</v>
      </c>
      <c r="I50" s="72" t="s">
        <v>746</v>
      </c>
      <c r="J50" s="72">
        <v>2004</v>
      </c>
      <c r="K50" s="73" t="s">
        <v>18</v>
      </c>
      <c r="L50" s="68" t="s">
        <v>267</v>
      </c>
      <c r="M50" s="74">
        <f>IF(L50="",0,LOOKUP(L50,'Matrice classement'!$B$2:$C$19))</f>
        <v>0</v>
      </c>
      <c r="N50" s="75" t="s">
        <v>267</v>
      </c>
      <c r="O50" s="68">
        <v>5</v>
      </c>
      <c r="P50" s="74">
        <f>IF(O50="",0,LOOKUP(O50,'Matrice classement'!$B$2:$C$19))</f>
        <v>11</v>
      </c>
      <c r="Q50" s="75">
        <v>45</v>
      </c>
      <c r="R50" s="68"/>
      <c r="S50" s="74">
        <f>IF(R50="",0,LOOKUP(R50,'Matrice classement'!$B$2:$C$19))</f>
        <v>0</v>
      </c>
      <c r="T50" s="75"/>
      <c r="U50" s="3"/>
      <c r="V50" s="74">
        <f>IF(U50="",0,LOOKUP(U50,'Matrice classement'!$B$2:$C$19))</f>
        <v>0</v>
      </c>
      <c r="W50" s="75"/>
      <c r="X50" s="55"/>
    </row>
    <row r="51" spans="1:24" ht="21" customHeight="1" x14ac:dyDescent="0.5">
      <c r="A51" s="55"/>
      <c r="B51" s="69">
        <v>10</v>
      </c>
      <c r="C51" s="84">
        <f t="shared" si="4"/>
        <v>11</v>
      </c>
      <c r="D51" s="85">
        <f t="shared" si="5"/>
        <v>11</v>
      </c>
      <c r="E51" s="72" t="s">
        <v>596</v>
      </c>
      <c r="F51" s="72" t="s">
        <v>486</v>
      </c>
      <c r="G51" s="72" t="s">
        <v>595</v>
      </c>
      <c r="H51" s="72" t="s">
        <v>560</v>
      </c>
      <c r="I51" s="72" t="s">
        <v>597</v>
      </c>
      <c r="J51" s="72">
        <v>2001</v>
      </c>
      <c r="K51" s="73" t="s">
        <v>18</v>
      </c>
      <c r="L51" s="68">
        <v>5</v>
      </c>
      <c r="M51" s="74">
        <f>IF(L51="",0,LOOKUP(L51,'Matrice classement'!$B$2:$C$19))</f>
        <v>11</v>
      </c>
      <c r="N51" s="75">
        <v>67</v>
      </c>
      <c r="O51" s="3" t="s">
        <v>267</v>
      </c>
      <c r="P51" s="74">
        <f>IF(O51="",0,LOOKUP(O51,'Matrice classement'!$B$2:$C$19))</f>
        <v>0</v>
      </c>
      <c r="Q51" s="1" t="s">
        <v>267</v>
      </c>
      <c r="R51" s="3"/>
      <c r="S51" s="74">
        <f>IF(R51="",0,LOOKUP(R51,'Matrice classement'!$B$2:$C$19))</f>
        <v>0</v>
      </c>
      <c r="T51" s="1"/>
      <c r="U51" s="3"/>
      <c r="V51" s="74">
        <f>IF(U51="",0,LOOKUP(U51,'Matrice classement'!$B$2:$C$19))</f>
        <v>0</v>
      </c>
      <c r="W51" s="75"/>
      <c r="X51" s="55"/>
    </row>
    <row r="52" spans="1:24" ht="21" customHeight="1" x14ac:dyDescent="0.5">
      <c r="A52" s="55"/>
      <c r="B52" s="69">
        <v>11</v>
      </c>
      <c r="C52" s="84">
        <f t="shared" si="4"/>
        <v>10</v>
      </c>
      <c r="D52" s="85">
        <f t="shared" si="5"/>
        <v>10</v>
      </c>
      <c r="E52" s="72" t="s">
        <v>688</v>
      </c>
      <c r="F52" s="72" t="s">
        <v>5</v>
      </c>
      <c r="G52" s="72" t="s">
        <v>23</v>
      </c>
      <c r="H52" s="72" t="s">
        <v>560</v>
      </c>
      <c r="I52" s="72" t="s">
        <v>689</v>
      </c>
      <c r="J52" s="72">
        <v>1988</v>
      </c>
      <c r="K52" s="73" t="s">
        <v>18</v>
      </c>
      <c r="L52" s="68">
        <v>6</v>
      </c>
      <c r="M52" s="74">
        <f>IF(L52="",0,LOOKUP(L52,'Matrice classement'!$B$2:$C$19))</f>
        <v>10</v>
      </c>
      <c r="N52" s="75">
        <v>68</v>
      </c>
      <c r="O52" s="68" t="s">
        <v>267</v>
      </c>
      <c r="P52" s="74">
        <f>IF(O52="",0,LOOKUP(O52,'Matrice classement'!$B$2:$C$19))</f>
        <v>0</v>
      </c>
      <c r="Q52" s="75" t="s">
        <v>267</v>
      </c>
      <c r="R52" s="68"/>
      <c r="S52" s="74">
        <f>IF(R52="",0,LOOKUP(R52,'Matrice classement'!$B$2:$C$19))</f>
        <v>0</v>
      </c>
      <c r="T52" s="75"/>
      <c r="U52" s="3"/>
      <c r="V52" s="74">
        <f>IF(U52="",0,LOOKUP(U52,'Matrice classement'!$B$2:$C$19))</f>
        <v>0</v>
      </c>
      <c r="W52" s="75"/>
      <c r="X52" s="55"/>
    </row>
    <row r="53" spans="1:24" ht="21" customHeight="1" x14ac:dyDescent="0.5">
      <c r="A53" s="55"/>
      <c r="B53" s="69">
        <v>12</v>
      </c>
      <c r="C53" s="84">
        <f t="shared" si="4"/>
        <v>9</v>
      </c>
      <c r="D53" s="85">
        <f t="shared" si="5"/>
        <v>9</v>
      </c>
      <c r="E53" s="72" t="s">
        <v>735</v>
      </c>
      <c r="F53" s="72" t="s">
        <v>50</v>
      </c>
      <c r="G53" s="72" t="s">
        <v>662</v>
      </c>
      <c r="H53" s="72" t="s">
        <v>622</v>
      </c>
      <c r="I53" s="72" t="s">
        <v>748</v>
      </c>
      <c r="J53" s="72">
        <v>1963</v>
      </c>
      <c r="K53" s="73" t="s">
        <v>18</v>
      </c>
      <c r="L53" s="3" t="s">
        <v>267</v>
      </c>
      <c r="M53" s="74">
        <f>IF(L53="",0,LOOKUP(L53,'Matrice classement'!$B$2:$C$19))</f>
        <v>0</v>
      </c>
      <c r="N53" s="1" t="s">
        <v>267</v>
      </c>
      <c r="O53" s="68">
        <v>7</v>
      </c>
      <c r="P53" s="74">
        <f>IF(O53="",0,LOOKUP(O53,'Matrice classement'!$B$2:$C$19))</f>
        <v>9</v>
      </c>
      <c r="Q53" s="75">
        <v>94</v>
      </c>
      <c r="R53" s="68"/>
      <c r="S53" s="74">
        <f>IF(R53="",0,LOOKUP(R53,'Matrice classement'!$B$2:$C$19))</f>
        <v>0</v>
      </c>
      <c r="T53" s="75"/>
      <c r="U53" s="3"/>
      <c r="V53" s="74">
        <f>IF(U53="",0,LOOKUP(U53,'Matrice classement'!$B$2:$C$19))</f>
        <v>0</v>
      </c>
      <c r="W53" s="75"/>
      <c r="X53" s="55"/>
    </row>
    <row r="54" spans="1:24" ht="21" customHeight="1" x14ac:dyDescent="0.5">
      <c r="A54" s="55"/>
      <c r="B54" s="69">
        <v>13</v>
      </c>
      <c r="C54" s="84">
        <f t="shared" si="4"/>
        <v>9</v>
      </c>
      <c r="D54" s="85">
        <f t="shared" si="5"/>
        <v>9</v>
      </c>
      <c r="E54" s="5" t="s">
        <v>600</v>
      </c>
      <c r="F54" s="5" t="s">
        <v>112</v>
      </c>
      <c r="G54" s="5" t="s">
        <v>525</v>
      </c>
      <c r="H54" s="5" t="s">
        <v>560</v>
      </c>
      <c r="I54" s="5" t="s">
        <v>599</v>
      </c>
      <c r="J54" s="5">
        <v>2004</v>
      </c>
      <c r="K54" s="73" t="s">
        <v>18</v>
      </c>
      <c r="L54" s="68">
        <v>7</v>
      </c>
      <c r="M54" s="74">
        <f>IF(L54="",0,LOOKUP(L54,'Matrice classement'!$B$2:$C$19))</f>
        <v>9</v>
      </c>
      <c r="N54" s="75">
        <v>91</v>
      </c>
      <c r="O54" s="3" t="s">
        <v>267</v>
      </c>
      <c r="P54" s="74">
        <f>IF(O54="",0,LOOKUP(O54,'Matrice classement'!$B$2:$C$19))</f>
        <v>0</v>
      </c>
      <c r="Q54" s="1" t="s">
        <v>267</v>
      </c>
      <c r="R54" s="3"/>
      <c r="S54" s="74">
        <f>IF(R54="",0,LOOKUP(R54,'Matrice classement'!$B$2:$C$19))</f>
        <v>0</v>
      </c>
      <c r="T54" s="1"/>
      <c r="U54" s="3"/>
      <c r="V54" s="74">
        <f>IF(U54="",0,LOOKUP(U54,'Matrice classement'!$B$2:$C$19))</f>
        <v>0</v>
      </c>
      <c r="W54" s="75"/>
      <c r="X54" s="55"/>
    </row>
    <row r="55" spans="1:24" ht="21" customHeight="1" x14ac:dyDescent="0.5">
      <c r="A55" s="55"/>
      <c r="B55" s="69">
        <v>14</v>
      </c>
      <c r="C55" s="84">
        <f t="shared" si="4"/>
        <v>0</v>
      </c>
      <c r="D55" s="85">
        <f t="shared" si="5"/>
        <v>0</v>
      </c>
      <c r="E55" s="72" t="s">
        <v>547</v>
      </c>
      <c r="F55" s="72" t="s">
        <v>356</v>
      </c>
      <c r="G55" s="72" t="s">
        <v>13</v>
      </c>
      <c r="H55" s="72" t="s">
        <v>560</v>
      </c>
      <c r="I55" s="72" t="s">
        <v>654</v>
      </c>
      <c r="J55" s="72">
        <v>1965</v>
      </c>
      <c r="K55" s="73" t="s">
        <v>18</v>
      </c>
      <c r="L55" s="3" t="s">
        <v>267</v>
      </c>
      <c r="M55" s="74">
        <f>IF(L55="",0,LOOKUP(L55,'Matrice classement'!$B$2:$C$19))</f>
        <v>0</v>
      </c>
      <c r="N55" s="1" t="s">
        <v>267</v>
      </c>
      <c r="O55" s="68" t="s">
        <v>267</v>
      </c>
      <c r="P55" s="74">
        <f>IF(O55="",0,LOOKUP(O55,'Matrice classement'!$B$2:$C$19))</f>
        <v>0</v>
      </c>
      <c r="Q55" s="75" t="s">
        <v>267</v>
      </c>
      <c r="R55" s="68"/>
      <c r="S55" s="74">
        <f>IF(R55="",0,LOOKUP(R55,'Matrice classement'!$B$2:$C$19))</f>
        <v>0</v>
      </c>
      <c r="T55" s="75"/>
      <c r="U55" s="3"/>
      <c r="V55" s="74">
        <f>IF(U55="",0,LOOKUP(U55,'Matrice classement'!$B$2:$C$19))</f>
        <v>0</v>
      </c>
      <c r="W55" s="75"/>
      <c r="X55" s="55"/>
    </row>
    <row r="56" spans="1:24" ht="21" customHeight="1" x14ac:dyDescent="0.5">
      <c r="A56" s="55"/>
      <c r="B56" s="69">
        <v>15</v>
      </c>
      <c r="C56" s="84">
        <f t="shared" si="4"/>
        <v>0</v>
      </c>
      <c r="D56" s="85">
        <f t="shared" si="5"/>
        <v>0</v>
      </c>
      <c r="E56" s="72" t="s">
        <v>26</v>
      </c>
      <c r="F56" s="72" t="s">
        <v>77</v>
      </c>
      <c r="G56" s="72" t="s">
        <v>20</v>
      </c>
      <c r="H56" s="72" t="s">
        <v>560</v>
      </c>
      <c r="I56" s="72" t="s">
        <v>698</v>
      </c>
      <c r="J56" s="72">
        <v>1968</v>
      </c>
      <c r="K56" s="73" t="s">
        <v>18</v>
      </c>
      <c r="L56" s="3" t="s">
        <v>267</v>
      </c>
      <c r="M56" s="74">
        <f>IF(L56="",0,LOOKUP(L56,'Matrice classement'!$B$2:$C$19))</f>
        <v>0</v>
      </c>
      <c r="N56" s="1" t="s">
        <v>267</v>
      </c>
      <c r="O56" s="68" t="s">
        <v>267</v>
      </c>
      <c r="P56" s="74">
        <f>IF(O56="",0,LOOKUP(O56,'Matrice classement'!$B$2:$C$19))</f>
        <v>0</v>
      </c>
      <c r="Q56" s="75" t="s">
        <v>267</v>
      </c>
      <c r="R56" s="68"/>
      <c r="S56" s="74">
        <f>IF(R56="",0,LOOKUP(R56,'Matrice classement'!$B$2:$C$19))</f>
        <v>0</v>
      </c>
      <c r="T56" s="75"/>
      <c r="U56" s="3"/>
      <c r="V56" s="74">
        <f>IF(U56="",0,LOOKUP(U56,'Matrice classement'!$B$2:$C$19))</f>
        <v>0</v>
      </c>
      <c r="W56" s="75"/>
      <c r="X56" s="55"/>
    </row>
    <row r="57" spans="1:24" ht="21" customHeight="1" x14ac:dyDescent="0.5">
      <c r="A57" s="55"/>
      <c r="B57" s="69">
        <v>16</v>
      </c>
      <c r="C57" s="84">
        <f t="shared" ref="C57" si="6">M57+P57+S57+V57</f>
        <v>0</v>
      </c>
      <c r="D57" s="85">
        <f t="shared" ref="D57" si="7">M57+P57+S57+V57</f>
        <v>0</v>
      </c>
      <c r="E57" s="72" t="s">
        <v>541</v>
      </c>
      <c r="F57" s="72" t="s">
        <v>276</v>
      </c>
      <c r="G57" s="72" t="s">
        <v>525</v>
      </c>
      <c r="H57" s="72" t="s">
        <v>560</v>
      </c>
      <c r="I57" s="72" t="s">
        <v>699</v>
      </c>
      <c r="J57" s="72">
        <v>2003</v>
      </c>
      <c r="K57" s="73" t="s">
        <v>18</v>
      </c>
      <c r="L57" s="3" t="s">
        <v>267</v>
      </c>
      <c r="M57" s="74">
        <f>IF(L57="",0,LOOKUP(L57,'Matrice classement'!$B$2:$C$19))</f>
        <v>0</v>
      </c>
      <c r="N57" s="1" t="s">
        <v>267</v>
      </c>
      <c r="O57" s="68" t="s">
        <v>267</v>
      </c>
      <c r="P57" s="74">
        <f>IF(O57="",0,LOOKUP(O57,'Matrice classement'!$B$2:$C$19))</f>
        <v>0</v>
      </c>
      <c r="Q57" s="75" t="s">
        <v>267</v>
      </c>
      <c r="R57" s="68"/>
      <c r="S57" s="74">
        <f>IF(R57="",0,LOOKUP(R57,'Matrice classement'!$B$2:$C$19))</f>
        <v>0</v>
      </c>
      <c r="T57" s="75"/>
      <c r="U57" s="3"/>
      <c r="V57" s="74">
        <f>IF(U57="",0,LOOKUP(U57,'Matrice classement'!$B$2:$C$19))</f>
        <v>0</v>
      </c>
      <c r="W57" s="75"/>
      <c r="X57" s="55"/>
    </row>
    <row r="58" spans="1:24" ht="21" x14ac:dyDescent="0.4">
      <c r="A58" s="55"/>
      <c r="B58" s="55"/>
      <c r="C58" s="55"/>
      <c r="D58" s="55"/>
      <c r="E58" s="81"/>
      <c r="F58" s="81"/>
      <c r="G58" s="81"/>
      <c r="H58" s="81"/>
      <c r="I58" s="81"/>
      <c r="J58" s="81"/>
      <c r="K58" s="82"/>
      <c r="L58" s="82"/>
      <c r="M58" s="82"/>
      <c r="N58" s="55"/>
      <c r="O58" s="55"/>
      <c r="P58" s="55"/>
      <c r="Q58" s="55"/>
      <c r="R58" s="55"/>
      <c r="S58" s="55"/>
      <c r="T58" s="55"/>
      <c r="U58" s="55"/>
      <c r="V58" s="55"/>
      <c r="W58" s="55"/>
      <c r="X58" s="55"/>
    </row>
    <row r="59" spans="1:24" ht="30" customHeight="1" x14ac:dyDescent="0.3">
      <c r="A59" s="55"/>
      <c r="B59" s="271" t="s">
        <v>69</v>
      </c>
      <c r="C59" s="272"/>
      <c r="D59" s="272"/>
      <c r="E59" s="272"/>
      <c r="F59" s="272"/>
      <c r="G59" s="272"/>
      <c r="H59" s="272"/>
      <c r="I59" s="272"/>
      <c r="J59" s="272"/>
      <c r="K59" s="273"/>
      <c r="L59" s="230" t="s">
        <v>702</v>
      </c>
      <c r="M59" s="231"/>
      <c r="N59" s="232"/>
      <c r="O59" s="324" t="s">
        <v>682</v>
      </c>
      <c r="P59" s="325"/>
      <c r="Q59" s="326"/>
      <c r="R59" s="230" t="s">
        <v>683</v>
      </c>
      <c r="S59" s="231"/>
      <c r="T59" s="232"/>
      <c r="U59" s="266" t="s">
        <v>684</v>
      </c>
      <c r="V59" s="231"/>
      <c r="W59" s="232"/>
      <c r="X59" s="55"/>
    </row>
    <row r="60" spans="1:24" ht="30" customHeight="1" x14ac:dyDescent="0.3">
      <c r="A60" s="55"/>
      <c r="B60" s="274"/>
      <c r="C60" s="275"/>
      <c r="D60" s="275"/>
      <c r="E60" s="275"/>
      <c r="F60" s="275"/>
      <c r="G60" s="275"/>
      <c r="H60" s="275"/>
      <c r="I60" s="275"/>
      <c r="J60" s="275"/>
      <c r="K60" s="276"/>
      <c r="L60" s="57" t="s">
        <v>530</v>
      </c>
      <c r="M60" s="57" t="s">
        <v>531</v>
      </c>
      <c r="N60" s="57" t="s">
        <v>532</v>
      </c>
      <c r="O60" s="57" t="s">
        <v>530</v>
      </c>
      <c r="P60" s="57" t="s">
        <v>531</v>
      </c>
      <c r="Q60" s="57" t="s">
        <v>533</v>
      </c>
      <c r="R60" s="57" t="s">
        <v>530</v>
      </c>
      <c r="S60" s="57" t="s">
        <v>531</v>
      </c>
      <c r="T60" s="57" t="s">
        <v>533</v>
      </c>
      <c r="U60" s="57" t="s">
        <v>530</v>
      </c>
      <c r="V60" s="57" t="s">
        <v>531</v>
      </c>
      <c r="W60" s="57" t="s">
        <v>533</v>
      </c>
      <c r="X60" s="55"/>
    </row>
    <row r="61" spans="1:24" ht="30" customHeight="1" x14ac:dyDescent="0.3">
      <c r="A61" s="55"/>
      <c r="B61" s="269" t="s">
        <v>76</v>
      </c>
      <c r="C61" s="260" t="s">
        <v>534</v>
      </c>
      <c r="D61" s="260" t="s">
        <v>552</v>
      </c>
      <c r="E61" s="262" t="s">
        <v>0</v>
      </c>
      <c r="F61" s="262" t="s">
        <v>1</v>
      </c>
      <c r="G61" s="262" t="s">
        <v>10</v>
      </c>
      <c r="H61" s="262" t="s">
        <v>83</v>
      </c>
      <c r="I61" s="262" t="s">
        <v>2</v>
      </c>
      <c r="J61" s="283" t="s">
        <v>180</v>
      </c>
      <c r="K61" s="262" t="s">
        <v>7</v>
      </c>
      <c r="L61" s="58">
        <v>10</v>
      </c>
      <c r="M61" s="58">
        <v>3</v>
      </c>
      <c r="N61" s="59">
        <f>IF(L61="","",AVERAGE(N63:N82)/(L61*M61))</f>
        <v>1.0380952380952382</v>
      </c>
      <c r="O61" s="58">
        <v>10</v>
      </c>
      <c r="P61" s="58">
        <v>3</v>
      </c>
      <c r="Q61" s="59">
        <f>IF(O61="","",AVERAGE(Q63:Q82)/(O61*P61))</f>
        <v>0.95</v>
      </c>
      <c r="R61" s="58"/>
      <c r="S61" s="58"/>
      <c r="T61" s="59" t="str">
        <f>IF(R61="","",AVERAGE(T63:T82)/(R61*S61))</f>
        <v/>
      </c>
      <c r="U61" s="58"/>
      <c r="V61" s="58"/>
      <c r="W61" s="59" t="str">
        <f>IF(U61="","",AVERAGE(W63:W82)/(U61*V61))</f>
        <v/>
      </c>
      <c r="X61" s="55"/>
    </row>
    <row r="62" spans="1:24" ht="19.5" customHeight="1" x14ac:dyDescent="0.35">
      <c r="A62" s="55"/>
      <c r="B62" s="270"/>
      <c r="C62" s="261"/>
      <c r="D62" s="261"/>
      <c r="E62" s="263"/>
      <c r="F62" s="263"/>
      <c r="G62" s="263"/>
      <c r="H62" s="263"/>
      <c r="I62" s="263"/>
      <c r="J62" s="284"/>
      <c r="K62" s="263"/>
      <c r="L62" s="60" t="s">
        <v>72</v>
      </c>
      <c r="M62" s="60" t="s">
        <v>73</v>
      </c>
      <c r="N62" s="60" t="s">
        <v>66</v>
      </c>
      <c r="O62" s="60" t="s">
        <v>72</v>
      </c>
      <c r="P62" s="60" t="s">
        <v>73</v>
      </c>
      <c r="Q62" s="60" t="s">
        <v>66</v>
      </c>
      <c r="R62" s="60" t="s">
        <v>72</v>
      </c>
      <c r="S62" s="60" t="s">
        <v>73</v>
      </c>
      <c r="T62" s="60" t="s">
        <v>66</v>
      </c>
      <c r="U62" s="60" t="s">
        <v>72</v>
      </c>
      <c r="V62" s="60" t="s">
        <v>73</v>
      </c>
      <c r="W62" s="60" t="s">
        <v>66</v>
      </c>
      <c r="X62" s="55"/>
    </row>
    <row r="63" spans="1:24" ht="19.8" x14ac:dyDescent="0.5">
      <c r="A63" s="55"/>
      <c r="B63" s="69">
        <v>1</v>
      </c>
      <c r="C63" s="84">
        <f t="shared" ref="C63:C82" si="8">M63+P63+S63+V63</f>
        <v>40</v>
      </c>
      <c r="D63" s="85">
        <f t="shared" ref="D63:D82" si="9">M63+P63+S63+V63</f>
        <v>40</v>
      </c>
      <c r="E63" s="72" t="s">
        <v>63</v>
      </c>
      <c r="F63" s="72" t="s">
        <v>342</v>
      </c>
      <c r="G63" s="72" t="s">
        <v>23</v>
      </c>
      <c r="H63" s="72" t="s">
        <v>560</v>
      </c>
      <c r="I63" s="72" t="s">
        <v>625</v>
      </c>
      <c r="J63" s="72">
        <v>1984</v>
      </c>
      <c r="K63" s="73" t="s">
        <v>38</v>
      </c>
      <c r="L63" s="3">
        <v>1</v>
      </c>
      <c r="M63" s="74">
        <f>IF(L63="",0,LOOKUP(L63,'Matrice classement'!$B$2:$C$19))</f>
        <v>20</v>
      </c>
      <c r="N63" s="1">
        <v>3</v>
      </c>
      <c r="O63" s="68">
        <v>1</v>
      </c>
      <c r="P63" s="74">
        <f>IF(O63="",0,LOOKUP(O63,'Matrice classement'!$B$2:$C$19))</f>
        <v>20</v>
      </c>
      <c r="Q63" s="75">
        <v>2</v>
      </c>
      <c r="R63" s="68"/>
      <c r="S63" s="74">
        <f>IF(R63="",0,LOOKUP(R63,'Matrice classement'!$B$2:$C$19))</f>
        <v>0</v>
      </c>
      <c r="T63" s="75"/>
      <c r="U63" s="3"/>
      <c r="V63" s="74">
        <f>IF(U63="",0,LOOKUP(U63,'Matrice classement'!$B$2:$C$19))</f>
        <v>0</v>
      </c>
      <c r="W63" s="75"/>
      <c r="X63" s="55"/>
    </row>
    <row r="64" spans="1:24" ht="19.2" customHeight="1" x14ac:dyDescent="0.5">
      <c r="A64" s="55"/>
      <c r="B64" s="69">
        <v>2</v>
      </c>
      <c r="C64" s="84">
        <f t="shared" si="8"/>
        <v>17</v>
      </c>
      <c r="D64" s="85">
        <f t="shared" si="9"/>
        <v>17</v>
      </c>
      <c r="E64" s="72" t="s">
        <v>776</v>
      </c>
      <c r="F64" s="72" t="s">
        <v>28</v>
      </c>
      <c r="G64" s="72" t="s">
        <v>658</v>
      </c>
      <c r="H64" s="72" t="s">
        <v>622</v>
      </c>
      <c r="I64" s="72" t="s">
        <v>783</v>
      </c>
      <c r="J64" s="72">
        <v>1989</v>
      </c>
      <c r="K64" s="73" t="s">
        <v>38</v>
      </c>
      <c r="L64" s="68" t="s">
        <v>267</v>
      </c>
      <c r="M64" s="74">
        <f>IF(L64="",0,LOOKUP(L64,'Matrice classement'!$B$2:$C$19))</f>
        <v>0</v>
      </c>
      <c r="N64" s="75" t="s">
        <v>267</v>
      </c>
      <c r="O64" s="3">
        <v>2</v>
      </c>
      <c r="P64" s="74">
        <f>IF(O64="",0,LOOKUP(O64,'Matrice classement'!$B$2:$C$19))</f>
        <v>17</v>
      </c>
      <c r="Q64" s="75">
        <v>10</v>
      </c>
      <c r="R64" s="68"/>
      <c r="S64" s="74">
        <f>IF(R64="",0,LOOKUP(R64,'Matrice classement'!$B$2:$C$19))</f>
        <v>0</v>
      </c>
      <c r="T64" s="75"/>
      <c r="U64" s="68"/>
      <c r="V64" s="74">
        <f>IF(U64="",0,LOOKUP(U64,'Matrice classement'!$B$2:$C$19))</f>
        <v>0</v>
      </c>
      <c r="W64" s="75"/>
      <c r="X64" s="55"/>
    </row>
    <row r="65" spans="1:24" ht="19.2" customHeight="1" x14ac:dyDescent="0.5">
      <c r="A65" s="55"/>
      <c r="B65" s="69">
        <v>3</v>
      </c>
      <c r="C65" s="84">
        <f t="shared" si="8"/>
        <v>17</v>
      </c>
      <c r="D65" s="85">
        <f t="shared" si="9"/>
        <v>17</v>
      </c>
      <c r="E65" s="72" t="s">
        <v>153</v>
      </c>
      <c r="F65" s="72" t="s">
        <v>154</v>
      </c>
      <c r="G65" s="72" t="s">
        <v>525</v>
      </c>
      <c r="H65" s="72" t="s">
        <v>560</v>
      </c>
      <c r="I65" s="72" t="s">
        <v>515</v>
      </c>
      <c r="J65" s="72">
        <v>1960</v>
      </c>
      <c r="K65" s="73" t="s">
        <v>38</v>
      </c>
      <c r="L65" s="68">
        <v>2</v>
      </c>
      <c r="M65" s="74">
        <f>IF(L65="",0,LOOKUP(L65,'Matrice classement'!$B$2:$C$19))</f>
        <v>17</v>
      </c>
      <c r="N65" s="75">
        <v>24</v>
      </c>
      <c r="O65" s="68" t="s">
        <v>267</v>
      </c>
      <c r="P65" s="74">
        <f>IF(O65="",0,LOOKUP(O65,'Matrice classement'!$B$2:$C$19))</f>
        <v>0</v>
      </c>
      <c r="Q65" s="75" t="s">
        <v>267</v>
      </c>
      <c r="R65" s="68"/>
      <c r="S65" s="74">
        <f>IF(R65="",0,LOOKUP(R65,'Matrice classement'!$B$2:$C$19))</f>
        <v>0</v>
      </c>
      <c r="T65" s="75"/>
      <c r="U65" s="68"/>
      <c r="V65" s="74">
        <f>IF(U65="",0,LOOKUP(U65,'Matrice classement'!$B$2:$C$19))</f>
        <v>0</v>
      </c>
      <c r="W65" s="75"/>
      <c r="X65" s="55"/>
    </row>
    <row r="66" spans="1:24" ht="19.2" customHeight="1" x14ac:dyDescent="0.5">
      <c r="A66" s="55"/>
      <c r="B66" s="69">
        <v>4</v>
      </c>
      <c r="C66" s="84">
        <f t="shared" si="8"/>
        <v>15</v>
      </c>
      <c r="D66" s="85">
        <f t="shared" si="9"/>
        <v>15</v>
      </c>
      <c r="E66" s="72" t="s">
        <v>468</v>
      </c>
      <c r="F66" s="72" t="s">
        <v>149</v>
      </c>
      <c r="G66" s="72" t="s">
        <v>657</v>
      </c>
      <c r="H66" s="72" t="s">
        <v>725</v>
      </c>
      <c r="I66" s="72" t="s">
        <v>795</v>
      </c>
      <c r="J66" s="72">
        <v>1961</v>
      </c>
      <c r="K66" s="73" t="s">
        <v>38</v>
      </c>
      <c r="L66" s="3" t="s">
        <v>267</v>
      </c>
      <c r="M66" s="74">
        <f>IF(L66="",0,LOOKUP(L66,'Matrice classement'!$B$2:$C$19))</f>
        <v>0</v>
      </c>
      <c r="N66" s="1" t="s">
        <v>267</v>
      </c>
      <c r="O66" s="68">
        <v>3</v>
      </c>
      <c r="P66" s="74">
        <f>IF(O66="",0,LOOKUP(O66,'Matrice classement'!$B$2:$C$19))</f>
        <v>15</v>
      </c>
      <c r="Q66" s="75">
        <v>12</v>
      </c>
      <c r="R66" s="68"/>
      <c r="S66" s="74">
        <f>IF(R66="",0,LOOKUP(R66,'Matrice classement'!$B$2:$C$19))</f>
        <v>0</v>
      </c>
      <c r="T66" s="75"/>
      <c r="U66" s="3"/>
      <c r="V66" s="74">
        <f>IF(U66="",0,LOOKUP(U66,'Matrice classement'!$B$2:$C$19))</f>
        <v>0</v>
      </c>
      <c r="W66" s="75"/>
      <c r="X66" s="55"/>
    </row>
    <row r="67" spans="1:24" ht="19.8" x14ac:dyDescent="0.5">
      <c r="A67" s="55"/>
      <c r="B67" s="69">
        <v>5</v>
      </c>
      <c r="C67" s="84">
        <f t="shared" si="8"/>
        <v>15</v>
      </c>
      <c r="D67" s="85">
        <f t="shared" si="9"/>
        <v>15</v>
      </c>
      <c r="E67" s="72" t="s">
        <v>448</v>
      </c>
      <c r="F67" s="72" t="s">
        <v>90</v>
      </c>
      <c r="G67" s="72" t="s">
        <v>23</v>
      </c>
      <c r="H67" s="72" t="s">
        <v>560</v>
      </c>
      <c r="I67" s="72" t="s">
        <v>577</v>
      </c>
      <c r="J67" s="72">
        <v>1988</v>
      </c>
      <c r="K67" s="73" t="s">
        <v>38</v>
      </c>
      <c r="L67" s="3">
        <v>3</v>
      </c>
      <c r="M67" s="74">
        <f>IF(L67="",0,LOOKUP(L67,'Matrice classement'!$B$2:$C$19))</f>
        <v>15</v>
      </c>
      <c r="N67" s="1">
        <v>31</v>
      </c>
      <c r="O67" s="68" t="s">
        <v>267</v>
      </c>
      <c r="P67" s="74">
        <f>IF(O67="",0,LOOKUP(O67,'Matrice classement'!$B$2:$C$19))</f>
        <v>0</v>
      </c>
      <c r="Q67" s="75" t="s">
        <v>267</v>
      </c>
      <c r="R67" s="68"/>
      <c r="S67" s="74">
        <f>IF(R67="",0,LOOKUP(R67,'Matrice classement'!$B$2:$C$19))</f>
        <v>0</v>
      </c>
      <c r="T67" s="75"/>
      <c r="U67" s="3"/>
      <c r="V67" s="74">
        <f>IF(U67="",0,LOOKUP(U67,'Matrice classement'!$B$2:$C$19))</f>
        <v>0</v>
      </c>
      <c r="W67" s="75"/>
      <c r="X67" s="55"/>
    </row>
    <row r="68" spans="1:24" ht="19.2" customHeight="1" x14ac:dyDescent="0.5">
      <c r="A68" s="55"/>
      <c r="B68" s="69">
        <v>6</v>
      </c>
      <c r="C68" s="84">
        <f t="shared" si="8"/>
        <v>13</v>
      </c>
      <c r="D68" s="85">
        <f t="shared" si="9"/>
        <v>13</v>
      </c>
      <c r="E68" s="72" t="s">
        <v>776</v>
      </c>
      <c r="F68" s="72" t="s">
        <v>785</v>
      </c>
      <c r="G68" s="72" t="s">
        <v>660</v>
      </c>
      <c r="H68" s="72" t="s">
        <v>622</v>
      </c>
      <c r="I68" s="72" t="s">
        <v>784</v>
      </c>
      <c r="J68" s="72">
        <v>1960</v>
      </c>
      <c r="K68" s="73" t="s">
        <v>38</v>
      </c>
      <c r="L68" s="3" t="s">
        <v>267</v>
      </c>
      <c r="M68" s="74">
        <f>IF(L68="",0,LOOKUP(L68,'Matrice classement'!$B$2:$C$19))</f>
        <v>0</v>
      </c>
      <c r="N68" s="1" t="s">
        <v>267</v>
      </c>
      <c r="O68" s="3">
        <v>4</v>
      </c>
      <c r="P68" s="74">
        <f>IF(O68="",0,LOOKUP(O68,'Matrice classement'!$B$2:$C$19))</f>
        <v>13</v>
      </c>
      <c r="Q68" s="1">
        <v>17</v>
      </c>
      <c r="R68" s="3"/>
      <c r="S68" s="74">
        <f>IF(R68="",0,LOOKUP(R68,'Matrice classement'!$B$2:$C$19))</f>
        <v>0</v>
      </c>
      <c r="T68" s="1"/>
      <c r="U68" s="3"/>
      <c r="V68" s="74">
        <f>IF(U68="",0,LOOKUP(U68,'Matrice classement'!$B$2:$C$19))</f>
        <v>0</v>
      </c>
      <c r="W68" s="75"/>
      <c r="X68" s="55"/>
    </row>
    <row r="69" spans="1:24" ht="19.2" customHeight="1" x14ac:dyDescent="0.5">
      <c r="A69" s="55"/>
      <c r="B69" s="69">
        <v>7</v>
      </c>
      <c r="C69" s="84">
        <f t="shared" si="8"/>
        <v>13</v>
      </c>
      <c r="D69" s="85">
        <f t="shared" si="9"/>
        <v>13</v>
      </c>
      <c r="E69" s="72" t="s">
        <v>126</v>
      </c>
      <c r="F69" s="72" t="s">
        <v>39</v>
      </c>
      <c r="G69" s="72" t="s">
        <v>23</v>
      </c>
      <c r="H69" s="72" t="s">
        <v>560</v>
      </c>
      <c r="I69" s="72" t="s">
        <v>578</v>
      </c>
      <c r="J69" s="72">
        <v>1967</v>
      </c>
      <c r="K69" s="73" t="s">
        <v>38</v>
      </c>
      <c r="L69" s="3">
        <v>4</v>
      </c>
      <c r="M69" s="74">
        <f>IF(L69="",0,LOOKUP(L69,'Matrice classement'!$B$2:$C$19))</f>
        <v>13</v>
      </c>
      <c r="N69" s="1">
        <v>32</v>
      </c>
      <c r="O69" s="3" t="s">
        <v>267</v>
      </c>
      <c r="P69" s="74">
        <f>IF(O69="",0,LOOKUP(O69,'Matrice classement'!$B$2:$C$19))</f>
        <v>0</v>
      </c>
      <c r="Q69" s="1" t="s">
        <v>267</v>
      </c>
      <c r="R69" s="3"/>
      <c r="S69" s="74">
        <f>IF(R69="",0,LOOKUP(R69,'Matrice classement'!$B$2:$C$19))</f>
        <v>0</v>
      </c>
      <c r="T69" s="1"/>
      <c r="U69" s="3"/>
      <c r="V69" s="74">
        <f>IF(U69="",0,LOOKUP(U69,'Matrice classement'!$B$2:$C$19))</f>
        <v>0</v>
      </c>
      <c r="W69" s="75"/>
      <c r="X69" s="55"/>
    </row>
    <row r="70" spans="1:24" ht="19.2" customHeight="1" x14ac:dyDescent="0.5">
      <c r="A70" s="55"/>
      <c r="B70" s="69">
        <v>8</v>
      </c>
      <c r="C70" s="84">
        <f t="shared" si="8"/>
        <v>11</v>
      </c>
      <c r="D70" s="85">
        <f t="shared" si="9"/>
        <v>11</v>
      </c>
      <c r="E70" s="72" t="s">
        <v>777</v>
      </c>
      <c r="F70" s="72" t="s">
        <v>768</v>
      </c>
      <c r="G70" s="72" t="s">
        <v>657</v>
      </c>
      <c r="H70" s="72" t="s">
        <v>725</v>
      </c>
      <c r="I70" s="72" t="s">
        <v>796</v>
      </c>
      <c r="J70" s="72">
        <v>2005</v>
      </c>
      <c r="K70" s="73" t="s">
        <v>38</v>
      </c>
      <c r="L70" s="3" t="s">
        <v>267</v>
      </c>
      <c r="M70" s="74">
        <f>IF(L70="",0,LOOKUP(L70,'Matrice classement'!$B$2:$C$19))</f>
        <v>0</v>
      </c>
      <c r="N70" s="1" t="s">
        <v>267</v>
      </c>
      <c r="O70" s="68">
        <v>5</v>
      </c>
      <c r="P70" s="74">
        <f>IF(O70="",0,LOOKUP(O70,'Matrice classement'!$B$2:$C$19))</f>
        <v>11</v>
      </c>
      <c r="Q70" s="75">
        <v>18</v>
      </c>
      <c r="R70" s="68"/>
      <c r="S70" s="74">
        <f>IF(R70="",0,LOOKUP(R70,'Matrice classement'!$B$2:$C$19))</f>
        <v>0</v>
      </c>
      <c r="T70" s="75"/>
      <c r="U70" s="68"/>
      <c r="V70" s="74">
        <f>IF(U70="",0,LOOKUP(U70,'Matrice classement'!$B$2:$C$19))</f>
        <v>0</v>
      </c>
      <c r="W70" s="75"/>
      <c r="X70" s="55"/>
    </row>
    <row r="71" spans="1:24" ht="19.8" x14ac:dyDescent="0.5">
      <c r="A71" s="55"/>
      <c r="B71" s="69">
        <v>9</v>
      </c>
      <c r="C71" s="84">
        <f t="shared" si="8"/>
        <v>11</v>
      </c>
      <c r="D71" s="85">
        <f t="shared" si="9"/>
        <v>11</v>
      </c>
      <c r="E71" s="72" t="s">
        <v>448</v>
      </c>
      <c r="F71" s="72" t="s">
        <v>380</v>
      </c>
      <c r="G71" s="72" t="s">
        <v>258</v>
      </c>
      <c r="H71" s="72" t="s">
        <v>560</v>
      </c>
      <c r="I71" s="72" t="s">
        <v>586</v>
      </c>
      <c r="J71" s="72">
        <v>1961</v>
      </c>
      <c r="K71" s="73" t="s">
        <v>38</v>
      </c>
      <c r="L71" s="3">
        <v>5</v>
      </c>
      <c r="M71" s="74">
        <f>IF(L71="",0,LOOKUP(L71,'Matrice classement'!$B$2:$C$19))</f>
        <v>11</v>
      </c>
      <c r="N71" s="1">
        <v>39</v>
      </c>
      <c r="O71" s="68" t="s">
        <v>267</v>
      </c>
      <c r="P71" s="74">
        <f>IF(O71="",0,LOOKUP(O71,'Matrice classement'!$B$2:$C$19))</f>
        <v>0</v>
      </c>
      <c r="Q71" s="75" t="s">
        <v>267</v>
      </c>
      <c r="R71" s="68"/>
      <c r="S71" s="74">
        <f>IF(R71="",0,LOOKUP(R71,'Matrice classement'!$B$2:$C$19))</f>
        <v>0</v>
      </c>
      <c r="T71" s="75"/>
      <c r="U71" s="68"/>
      <c r="V71" s="74">
        <f>IF(U71="",0,LOOKUP(U71,'Matrice classement'!$B$2:$C$19))</f>
        <v>0</v>
      </c>
      <c r="W71" s="75"/>
      <c r="X71" s="55"/>
    </row>
    <row r="72" spans="1:24" ht="19.2" customHeight="1" x14ac:dyDescent="0.5">
      <c r="A72" s="55"/>
      <c r="B72" s="69">
        <v>10</v>
      </c>
      <c r="C72" s="84">
        <f t="shared" si="8"/>
        <v>10</v>
      </c>
      <c r="D72" s="85">
        <f t="shared" si="9"/>
        <v>10</v>
      </c>
      <c r="E72" s="72" t="s">
        <v>341</v>
      </c>
      <c r="F72" s="72" t="s">
        <v>342</v>
      </c>
      <c r="G72" s="72" t="s">
        <v>658</v>
      </c>
      <c r="H72" s="72" t="s">
        <v>622</v>
      </c>
      <c r="I72" s="72" t="s">
        <v>786</v>
      </c>
      <c r="J72" s="72">
        <v>1964</v>
      </c>
      <c r="K72" s="73" t="s">
        <v>38</v>
      </c>
      <c r="L72" s="68" t="s">
        <v>267</v>
      </c>
      <c r="M72" s="74">
        <f>IF(L72="",0,LOOKUP(L72,'Matrice classement'!$B$2:$C$19))</f>
        <v>0</v>
      </c>
      <c r="N72" s="75" t="s">
        <v>267</v>
      </c>
      <c r="O72" s="3">
        <v>6</v>
      </c>
      <c r="P72" s="74">
        <f>IF(O72="",0,LOOKUP(O72,'Matrice classement'!$B$2:$C$19))</f>
        <v>10</v>
      </c>
      <c r="Q72" s="75">
        <v>19</v>
      </c>
      <c r="R72" s="68"/>
      <c r="S72" s="74">
        <f>IF(R72="",0,LOOKUP(R72,'Matrice classement'!$B$2:$C$19))</f>
        <v>0</v>
      </c>
      <c r="T72" s="75"/>
      <c r="U72" s="68"/>
      <c r="V72" s="74">
        <f>IF(U72="",0,LOOKUP(U72,'Matrice classement'!$B$2:$C$19))</f>
        <v>0</v>
      </c>
      <c r="W72" s="75"/>
      <c r="X72" s="55"/>
    </row>
    <row r="73" spans="1:24" ht="19.2" customHeight="1" x14ac:dyDescent="0.5">
      <c r="A73" s="55"/>
      <c r="B73" s="69">
        <v>11</v>
      </c>
      <c r="C73" s="84">
        <f t="shared" si="8"/>
        <v>10</v>
      </c>
      <c r="D73" s="85">
        <f t="shared" si="9"/>
        <v>10</v>
      </c>
      <c r="E73" s="72" t="s">
        <v>97</v>
      </c>
      <c r="F73" s="72" t="s">
        <v>557</v>
      </c>
      <c r="G73" s="72" t="s">
        <v>23</v>
      </c>
      <c r="H73" s="72" t="s">
        <v>560</v>
      </c>
      <c r="I73" s="72" t="s">
        <v>593</v>
      </c>
      <c r="J73" s="72">
        <v>1971</v>
      </c>
      <c r="K73" s="73" t="s">
        <v>38</v>
      </c>
      <c r="L73" s="68">
        <v>6</v>
      </c>
      <c r="M73" s="74">
        <f>IF(L73="",0,LOOKUP(L73,'Matrice classement'!$B$2:$C$19))</f>
        <v>10</v>
      </c>
      <c r="N73" s="75">
        <v>41</v>
      </c>
      <c r="O73" s="68" t="s">
        <v>267</v>
      </c>
      <c r="P73" s="74">
        <f>IF(O73="",0,LOOKUP(O73,'Matrice classement'!$B$2:$C$19))</f>
        <v>0</v>
      </c>
      <c r="Q73" s="75" t="s">
        <v>267</v>
      </c>
      <c r="R73" s="68"/>
      <c r="S73" s="74">
        <f>IF(R73="",0,LOOKUP(R73,'Matrice classement'!$B$2:$C$19))</f>
        <v>0</v>
      </c>
      <c r="T73" s="75"/>
      <c r="U73" s="68"/>
      <c r="V73" s="74">
        <f>IF(U73="",0,LOOKUP(U73,'Matrice classement'!$B$2:$C$19))</f>
        <v>0</v>
      </c>
      <c r="W73" s="75"/>
      <c r="X73" s="55"/>
    </row>
    <row r="74" spans="1:24" ht="19.2" customHeight="1" x14ac:dyDescent="0.5">
      <c r="A74" s="55"/>
      <c r="B74" s="69">
        <v>12</v>
      </c>
      <c r="C74" s="84">
        <f t="shared" si="8"/>
        <v>9</v>
      </c>
      <c r="D74" s="85">
        <f t="shared" si="9"/>
        <v>9</v>
      </c>
      <c r="E74" s="72" t="s">
        <v>778</v>
      </c>
      <c r="F74" s="72" t="s">
        <v>769</v>
      </c>
      <c r="G74" s="72" t="s">
        <v>657</v>
      </c>
      <c r="H74" s="72" t="s">
        <v>725</v>
      </c>
      <c r="I74" s="72" t="s">
        <v>787</v>
      </c>
      <c r="J74" s="72">
        <v>2004</v>
      </c>
      <c r="K74" s="73" t="s">
        <v>38</v>
      </c>
      <c r="L74" s="3" t="s">
        <v>267</v>
      </c>
      <c r="M74" s="74">
        <f>IF(L74="",0,LOOKUP(L74,'Matrice classement'!$B$2:$C$19))</f>
        <v>0</v>
      </c>
      <c r="N74" s="1" t="s">
        <v>267</v>
      </c>
      <c r="O74" s="68">
        <v>7</v>
      </c>
      <c r="P74" s="74">
        <f>IF(O74="",0,LOOKUP(O74,'Matrice classement'!$B$2:$C$19))</f>
        <v>9</v>
      </c>
      <c r="Q74" s="75">
        <v>26</v>
      </c>
      <c r="R74" s="68"/>
      <c r="S74" s="74">
        <f>IF(R74="",0,LOOKUP(R74,'Matrice classement'!$B$2:$C$19))</f>
        <v>0</v>
      </c>
      <c r="T74" s="75"/>
      <c r="U74" s="3"/>
      <c r="V74" s="74">
        <f>IF(U74="",0,LOOKUP(U74,'Matrice classement'!$B$2:$C$19))</f>
        <v>0</v>
      </c>
      <c r="W74" s="75"/>
      <c r="X74" s="55"/>
    </row>
    <row r="75" spans="1:24" ht="19.2" customHeight="1" x14ac:dyDescent="0.5">
      <c r="A75" s="55"/>
      <c r="B75" s="69">
        <v>13</v>
      </c>
      <c r="C75" s="84">
        <f t="shared" si="8"/>
        <v>9</v>
      </c>
      <c r="D75" s="85">
        <f t="shared" si="9"/>
        <v>9</v>
      </c>
      <c r="E75" s="72" t="s">
        <v>26</v>
      </c>
      <c r="F75" s="72" t="s">
        <v>32</v>
      </c>
      <c r="G75" s="72" t="s">
        <v>20</v>
      </c>
      <c r="H75" s="72" t="s">
        <v>560</v>
      </c>
      <c r="I75" s="72" t="s">
        <v>549</v>
      </c>
      <c r="J75" s="72">
        <v>1966</v>
      </c>
      <c r="K75" s="73" t="s">
        <v>38</v>
      </c>
      <c r="L75" s="3">
        <v>7</v>
      </c>
      <c r="M75" s="74">
        <f>IF(L75="",0,LOOKUP(L75,'Matrice classement'!$B$2:$C$19))</f>
        <v>9</v>
      </c>
      <c r="N75" s="1">
        <v>48</v>
      </c>
      <c r="O75" s="3" t="s">
        <v>267</v>
      </c>
      <c r="P75" s="74">
        <f>IF(O75="",0,LOOKUP(O75,'Matrice classement'!$B$2:$C$19))</f>
        <v>0</v>
      </c>
      <c r="Q75" s="1" t="s">
        <v>267</v>
      </c>
      <c r="R75" s="3"/>
      <c r="S75" s="74">
        <f>IF(R75="",0,LOOKUP(R75,'Matrice classement'!$B$2:$C$19))</f>
        <v>0</v>
      </c>
      <c r="T75" s="1"/>
      <c r="U75" s="68"/>
      <c r="V75" s="74">
        <f>IF(U75="",0,LOOKUP(U75,'Matrice classement'!$B$2:$C$19))</f>
        <v>0</v>
      </c>
      <c r="W75" s="75"/>
      <c r="X75" s="55"/>
    </row>
    <row r="76" spans="1:24" ht="19.8" x14ac:dyDescent="0.5">
      <c r="A76" s="55"/>
      <c r="B76" s="69">
        <v>14</v>
      </c>
      <c r="C76" s="84">
        <f t="shared" si="8"/>
        <v>8</v>
      </c>
      <c r="D76" s="85">
        <f t="shared" si="9"/>
        <v>8</v>
      </c>
      <c r="E76" s="72" t="s">
        <v>770</v>
      </c>
      <c r="F76" s="72" t="s">
        <v>794</v>
      </c>
      <c r="G76" s="72" t="s">
        <v>659</v>
      </c>
      <c r="H76" s="72" t="s">
        <v>622</v>
      </c>
      <c r="I76" s="72" t="s">
        <v>788</v>
      </c>
      <c r="J76" s="72">
        <v>2001</v>
      </c>
      <c r="K76" s="73" t="s">
        <v>38</v>
      </c>
      <c r="L76" s="3" t="s">
        <v>267</v>
      </c>
      <c r="M76" s="74">
        <f>IF(L76="",0,LOOKUP(L76,'Matrice classement'!$B$2:$C$19))</f>
        <v>0</v>
      </c>
      <c r="N76" s="1" t="s">
        <v>267</v>
      </c>
      <c r="O76" s="3">
        <v>8</v>
      </c>
      <c r="P76" s="74">
        <f>IF(O76="",0,LOOKUP(O76,'Matrice classement'!$B$2:$C$19))</f>
        <v>8</v>
      </c>
      <c r="Q76" s="1">
        <v>33</v>
      </c>
      <c r="R76" s="3"/>
      <c r="S76" s="74">
        <f>IF(R76="",0,LOOKUP(R76,'Matrice classement'!$B$2:$C$19))</f>
        <v>0</v>
      </c>
      <c r="T76" s="1"/>
      <c r="U76" s="3"/>
      <c r="V76" s="74">
        <f>IF(U76="",0,LOOKUP(U76,'Matrice classement'!$B$2:$C$19))</f>
        <v>0</v>
      </c>
      <c r="W76" s="75"/>
      <c r="X76" s="55"/>
    </row>
    <row r="77" spans="1:24" ht="19.2" customHeight="1" x14ac:dyDescent="0.5">
      <c r="A77" s="55"/>
      <c r="B77" s="69">
        <v>15</v>
      </c>
      <c r="C77" s="84">
        <f t="shared" si="8"/>
        <v>7</v>
      </c>
      <c r="D77" s="85">
        <f t="shared" si="9"/>
        <v>7</v>
      </c>
      <c r="E77" s="72" t="s">
        <v>779</v>
      </c>
      <c r="F77" s="72" t="s">
        <v>771</v>
      </c>
      <c r="G77" s="72" t="s">
        <v>659</v>
      </c>
      <c r="H77" s="72" t="s">
        <v>622</v>
      </c>
      <c r="I77" s="72" t="s">
        <v>789</v>
      </c>
      <c r="J77" s="72">
        <v>1994</v>
      </c>
      <c r="K77" s="73" t="s">
        <v>38</v>
      </c>
      <c r="L77" s="3" t="s">
        <v>267</v>
      </c>
      <c r="M77" s="74">
        <f>IF(L77="",0,LOOKUP(L77,'Matrice classement'!$B$2:$C$19))</f>
        <v>0</v>
      </c>
      <c r="N77" s="1" t="s">
        <v>267</v>
      </c>
      <c r="O77" s="68">
        <v>9</v>
      </c>
      <c r="P77" s="74">
        <f>IF(O77="",0,LOOKUP(O77,'Matrice classement'!$B$2:$C$19))</f>
        <v>7</v>
      </c>
      <c r="Q77" s="75">
        <v>35</v>
      </c>
      <c r="R77" s="68"/>
      <c r="S77" s="74">
        <f>IF(R77="",0,LOOKUP(R77,'Matrice classement'!$B$2:$C$19))</f>
        <v>0</v>
      </c>
      <c r="T77" s="75"/>
      <c r="U77" s="68"/>
      <c r="V77" s="74">
        <f>IF(U77="",0,LOOKUP(U77,'Matrice classement'!$B$2:$C$19))</f>
        <v>0</v>
      </c>
      <c r="W77" s="75"/>
      <c r="X77" s="55"/>
    </row>
    <row r="78" spans="1:24" ht="19.2" customHeight="1" x14ac:dyDescent="0.5">
      <c r="A78" s="55"/>
      <c r="B78" s="69">
        <v>16</v>
      </c>
      <c r="C78" s="84">
        <f t="shared" si="8"/>
        <v>6</v>
      </c>
      <c r="D78" s="85">
        <f t="shared" si="9"/>
        <v>6</v>
      </c>
      <c r="E78" s="72" t="s">
        <v>780</v>
      </c>
      <c r="F78" s="72" t="s">
        <v>772</v>
      </c>
      <c r="G78" s="72" t="s">
        <v>657</v>
      </c>
      <c r="H78" s="72" t="s">
        <v>725</v>
      </c>
      <c r="I78" s="72" t="s">
        <v>790</v>
      </c>
      <c r="J78" s="72">
        <v>2002</v>
      </c>
      <c r="K78" s="73" t="s">
        <v>38</v>
      </c>
      <c r="L78" s="68" t="s">
        <v>267</v>
      </c>
      <c r="M78" s="74">
        <f>IF(L78="",0,LOOKUP(L78,'Matrice classement'!$B$2:$C$19))</f>
        <v>0</v>
      </c>
      <c r="N78" s="75" t="s">
        <v>267</v>
      </c>
      <c r="O78" s="68">
        <v>10</v>
      </c>
      <c r="P78" s="74">
        <f>IF(O78="",0,LOOKUP(O78,'Matrice classement'!$B$2:$C$19))</f>
        <v>6</v>
      </c>
      <c r="Q78" s="75">
        <v>39</v>
      </c>
      <c r="R78" s="68"/>
      <c r="S78" s="74">
        <f>IF(R78="",0,LOOKUP(R78,'Matrice classement'!$B$2:$C$19))</f>
        <v>0</v>
      </c>
      <c r="T78" s="75"/>
      <c r="U78" s="68"/>
      <c r="V78" s="74">
        <f>IF(U78="",0,LOOKUP(U78,'Matrice classement'!$B$2:$C$19))</f>
        <v>0</v>
      </c>
      <c r="W78" s="75"/>
      <c r="X78" s="55"/>
    </row>
    <row r="79" spans="1:24" ht="19.2" customHeight="1" x14ac:dyDescent="0.5">
      <c r="A79" s="55"/>
      <c r="B79" s="69">
        <v>17</v>
      </c>
      <c r="C79" s="84">
        <f t="shared" si="8"/>
        <v>5</v>
      </c>
      <c r="D79" s="85">
        <f t="shared" si="9"/>
        <v>5</v>
      </c>
      <c r="E79" s="72" t="s">
        <v>781</v>
      </c>
      <c r="F79" s="72" t="s">
        <v>773</v>
      </c>
      <c r="G79" s="72" t="s">
        <v>657</v>
      </c>
      <c r="H79" s="72" t="s">
        <v>725</v>
      </c>
      <c r="I79" s="72" t="s">
        <v>791</v>
      </c>
      <c r="J79" s="72">
        <v>2004</v>
      </c>
      <c r="K79" s="73" t="s">
        <v>38</v>
      </c>
      <c r="L79" s="68" t="s">
        <v>267</v>
      </c>
      <c r="M79" s="74">
        <f>IF(L79="",0,LOOKUP(L79,'Matrice classement'!$B$2:$C$19))</f>
        <v>0</v>
      </c>
      <c r="N79" s="75" t="s">
        <v>267</v>
      </c>
      <c r="O79" s="3">
        <v>11</v>
      </c>
      <c r="P79" s="74">
        <f>IF(O79="",0,LOOKUP(O79,'Matrice classement'!$B$2:$C$19))</f>
        <v>5</v>
      </c>
      <c r="Q79" s="75">
        <v>44</v>
      </c>
      <c r="R79" s="68"/>
      <c r="S79" s="74">
        <f>IF(R79="",0,LOOKUP(R79,'Matrice classement'!$B$2:$C$19))</f>
        <v>0</v>
      </c>
      <c r="T79" s="75"/>
      <c r="U79" s="68"/>
      <c r="V79" s="74">
        <f>IF(U79="",0,LOOKUP(U79,'Matrice classement'!$B$2:$C$19))</f>
        <v>0</v>
      </c>
      <c r="W79" s="75"/>
      <c r="X79" s="55"/>
    </row>
    <row r="80" spans="1:24" ht="19.8" x14ac:dyDescent="0.5">
      <c r="A80" s="55"/>
      <c r="B80" s="69">
        <v>18</v>
      </c>
      <c r="C80" s="84">
        <f t="shared" si="8"/>
        <v>4</v>
      </c>
      <c r="D80" s="85">
        <f t="shared" si="9"/>
        <v>4</v>
      </c>
      <c r="E80" s="72" t="s">
        <v>782</v>
      </c>
      <c r="F80" s="72" t="s">
        <v>774</v>
      </c>
      <c r="G80" s="72" t="s">
        <v>657</v>
      </c>
      <c r="H80" s="72" t="s">
        <v>725</v>
      </c>
      <c r="I80" s="72" t="s">
        <v>797</v>
      </c>
      <c r="J80" s="72">
        <v>2001</v>
      </c>
      <c r="K80" s="73" t="s">
        <v>38</v>
      </c>
      <c r="L80" s="3" t="s">
        <v>267</v>
      </c>
      <c r="M80" s="74">
        <f>IF(L80="",0,LOOKUP(L80,'Matrice classement'!$B$2:$C$19))</f>
        <v>0</v>
      </c>
      <c r="N80" s="1" t="s">
        <v>267</v>
      </c>
      <c r="O80" s="68">
        <v>12</v>
      </c>
      <c r="P80" s="74">
        <f>IF(O80="",0,LOOKUP(O80,'Matrice classement'!$B$2:$C$19))</f>
        <v>4</v>
      </c>
      <c r="Q80" s="75">
        <v>45</v>
      </c>
      <c r="R80" s="68"/>
      <c r="S80" s="74">
        <f>IF(R80="",0,LOOKUP(R80,'Matrice classement'!$B$2:$C$19))</f>
        <v>0</v>
      </c>
      <c r="T80" s="75"/>
      <c r="U80" s="3"/>
      <c r="V80" s="74">
        <f>IF(U80="",0,LOOKUP(U80,'Matrice classement'!$B$2:$C$19))</f>
        <v>0</v>
      </c>
      <c r="W80" s="75"/>
      <c r="X80" s="55"/>
    </row>
    <row r="81" spans="1:24" ht="19.2" customHeight="1" x14ac:dyDescent="0.5">
      <c r="A81" s="55"/>
      <c r="B81" s="69">
        <v>19</v>
      </c>
      <c r="C81" s="84">
        <f t="shared" si="8"/>
        <v>3</v>
      </c>
      <c r="D81" s="85">
        <f t="shared" si="9"/>
        <v>3</v>
      </c>
      <c r="E81" s="72" t="s">
        <v>720</v>
      </c>
      <c r="F81" s="72" t="s">
        <v>759</v>
      </c>
      <c r="G81" s="72" t="s">
        <v>659</v>
      </c>
      <c r="H81" s="72" t="s">
        <v>622</v>
      </c>
      <c r="I81" s="72" t="s">
        <v>792</v>
      </c>
      <c r="J81" s="72">
        <v>2004</v>
      </c>
      <c r="K81" s="73" t="s">
        <v>38</v>
      </c>
      <c r="L81" s="3" t="s">
        <v>267</v>
      </c>
      <c r="M81" s="74">
        <f>IF(L81="",0,LOOKUP(L81,'Matrice classement'!$B$2:$C$19))</f>
        <v>0</v>
      </c>
      <c r="N81" s="1" t="s">
        <v>267</v>
      </c>
      <c r="O81" s="3">
        <v>13</v>
      </c>
      <c r="P81" s="74">
        <f>IF(O81="",0,LOOKUP(O81,'Matrice classement'!$B$2:$C$19))</f>
        <v>3</v>
      </c>
      <c r="Q81" s="1">
        <v>45</v>
      </c>
      <c r="R81" s="3"/>
      <c r="S81" s="74">
        <f>IF(R81="",0,LOOKUP(R81,'Matrice classement'!$B$2:$C$19))</f>
        <v>0</v>
      </c>
      <c r="T81" s="1"/>
      <c r="U81" s="3"/>
      <c r="V81" s="74">
        <f>IF(U81="",0,LOOKUP(U81,'Matrice classement'!$B$2:$C$19))</f>
        <v>0</v>
      </c>
      <c r="W81" s="75"/>
      <c r="X81" s="55"/>
    </row>
    <row r="82" spans="1:24" ht="19.2" customHeight="1" x14ac:dyDescent="0.5">
      <c r="A82" s="55"/>
      <c r="B82" s="69">
        <v>20</v>
      </c>
      <c r="C82" s="84">
        <f t="shared" si="8"/>
        <v>2</v>
      </c>
      <c r="D82" s="85">
        <f t="shared" si="9"/>
        <v>2</v>
      </c>
      <c r="E82" s="72" t="s">
        <v>468</v>
      </c>
      <c r="F82" s="72" t="s">
        <v>775</v>
      </c>
      <c r="G82" s="72" t="s">
        <v>657</v>
      </c>
      <c r="H82" s="72" t="s">
        <v>725</v>
      </c>
      <c r="I82" s="72" t="s">
        <v>793</v>
      </c>
      <c r="J82" s="72">
        <v>1969</v>
      </c>
      <c r="K82" s="73" t="s">
        <v>38</v>
      </c>
      <c r="L82" s="3" t="s">
        <v>267</v>
      </c>
      <c r="M82" s="74">
        <f>IF(L82="",0,LOOKUP(L82,'Matrice classement'!$B$2:$C$19))</f>
        <v>0</v>
      </c>
      <c r="N82" s="1" t="s">
        <v>267</v>
      </c>
      <c r="O82" s="68">
        <v>14</v>
      </c>
      <c r="P82" s="74">
        <f>IF(O82="",0,LOOKUP(O82,'Matrice classement'!$B$2:$C$19))</f>
        <v>2</v>
      </c>
      <c r="Q82" s="75">
        <v>54</v>
      </c>
      <c r="R82" s="68"/>
      <c r="S82" s="74">
        <f>IF(R82="",0,LOOKUP(R82,'Matrice classement'!$B$2:$C$19))</f>
        <v>0</v>
      </c>
      <c r="T82" s="75"/>
      <c r="U82" s="68"/>
      <c r="V82" s="74">
        <f>IF(U82="",0,LOOKUP(U82,'Matrice classement'!$B$2:$C$19))</f>
        <v>0</v>
      </c>
      <c r="W82" s="75"/>
      <c r="X82" s="55"/>
    </row>
    <row r="83" spans="1:24" ht="19.95" customHeight="1" x14ac:dyDescent="0.4">
      <c r="A83" s="55"/>
      <c r="B83" s="55"/>
      <c r="C83" s="55"/>
      <c r="D83" s="55"/>
      <c r="E83" s="81"/>
      <c r="F83" s="81"/>
      <c r="G83" s="81"/>
      <c r="H83" s="81"/>
      <c r="I83" s="81"/>
      <c r="J83" s="81"/>
      <c r="K83" s="82"/>
      <c r="L83" s="82"/>
      <c r="M83" s="82"/>
      <c r="N83" s="55"/>
      <c r="O83" s="55"/>
      <c r="P83" s="55"/>
      <c r="Q83" s="55"/>
      <c r="R83" s="55"/>
      <c r="S83" s="55"/>
      <c r="T83" s="55"/>
      <c r="U83" s="55"/>
      <c r="V83" s="55"/>
      <c r="W83" s="55"/>
      <c r="X83" s="55"/>
    </row>
    <row r="84" spans="1:24" ht="30" customHeight="1" x14ac:dyDescent="0.3">
      <c r="A84" s="55"/>
      <c r="B84" s="271" t="s">
        <v>70</v>
      </c>
      <c r="C84" s="272"/>
      <c r="D84" s="272"/>
      <c r="E84" s="272"/>
      <c r="F84" s="272"/>
      <c r="G84" s="272"/>
      <c r="H84" s="272"/>
      <c r="I84" s="272"/>
      <c r="J84" s="272"/>
      <c r="K84" s="273"/>
      <c r="L84" s="230" t="s">
        <v>702</v>
      </c>
      <c r="M84" s="231"/>
      <c r="N84" s="232"/>
      <c r="O84" s="285" t="s">
        <v>682</v>
      </c>
      <c r="P84" s="286"/>
      <c r="Q84" s="287"/>
      <c r="R84" s="230" t="s">
        <v>683</v>
      </c>
      <c r="S84" s="231"/>
      <c r="T84" s="232"/>
      <c r="U84" s="266" t="s">
        <v>684</v>
      </c>
      <c r="V84" s="231"/>
      <c r="W84" s="232"/>
      <c r="X84" s="55"/>
    </row>
    <row r="85" spans="1:24" ht="30" customHeight="1" x14ac:dyDescent="0.3">
      <c r="A85" s="55"/>
      <c r="B85" s="274"/>
      <c r="C85" s="275"/>
      <c r="D85" s="275"/>
      <c r="E85" s="275"/>
      <c r="F85" s="275"/>
      <c r="G85" s="275"/>
      <c r="H85" s="275"/>
      <c r="I85" s="275"/>
      <c r="J85" s="275"/>
      <c r="K85" s="276"/>
      <c r="L85" s="57" t="s">
        <v>530</v>
      </c>
      <c r="M85" s="57" t="s">
        <v>531</v>
      </c>
      <c r="N85" s="57" t="s">
        <v>532</v>
      </c>
      <c r="O85" s="57" t="s">
        <v>530</v>
      </c>
      <c r="P85" s="57" t="s">
        <v>531</v>
      </c>
      <c r="Q85" s="57" t="s">
        <v>533</v>
      </c>
      <c r="R85" s="57" t="s">
        <v>530</v>
      </c>
      <c r="S85" s="57" t="s">
        <v>531</v>
      </c>
      <c r="T85" s="57" t="s">
        <v>533</v>
      </c>
      <c r="U85" s="57" t="s">
        <v>530</v>
      </c>
      <c r="V85" s="57" t="s">
        <v>531</v>
      </c>
      <c r="W85" s="57" t="s">
        <v>533</v>
      </c>
      <c r="X85" s="55"/>
    </row>
    <row r="86" spans="1:24" ht="34.799999999999997" customHeight="1" x14ac:dyDescent="0.3">
      <c r="A86" s="55"/>
      <c r="B86" s="269" t="s">
        <v>76</v>
      </c>
      <c r="C86" s="260" t="s">
        <v>534</v>
      </c>
      <c r="D86" s="260" t="s">
        <v>552</v>
      </c>
      <c r="E86" s="262" t="s">
        <v>0</v>
      </c>
      <c r="F86" s="262" t="s">
        <v>1</v>
      </c>
      <c r="G86" s="262" t="s">
        <v>10</v>
      </c>
      <c r="H86" s="262" t="s">
        <v>83</v>
      </c>
      <c r="I86" s="262" t="s">
        <v>2</v>
      </c>
      <c r="J86" s="283" t="s">
        <v>180</v>
      </c>
      <c r="K86" s="262" t="s">
        <v>7</v>
      </c>
      <c r="L86" s="58">
        <v>10</v>
      </c>
      <c r="M86" s="58">
        <v>3</v>
      </c>
      <c r="N86" s="59">
        <f>IF(L86="","",AVERAGE(N88:N116)/(L86*M86))</f>
        <v>1.5952380952380951</v>
      </c>
      <c r="O86" s="58">
        <v>10</v>
      </c>
      <c r="P86" s="58">
        <v>3</v>
      </c>
      <c r="Q86" s="59">
        <f>IF(O86="","",AVERAGE(Q88:Q116)/(O86*P86))</f>
        <v>1.0523809523809524</v>
      </c>
      <c r="R86" s="58"/>
      <c r="S86" s="58"/>
      <c r="T86" s="59" t="str">
        <f>IF(R86="","",AVERAGE(T88:T116)/(R86*S86))</f>
        <v/>
      </c>
      <c r="U86" s="58"/>
      <c r="V86" s="58"/>
      <c r="W86" s="59" t="str">
        <f>IF(U86="","",AVERAGE(W88:W116)/(U86*V86))</f>
        <v/>
      </c>
      <c r="X86" s="55"/>
    </row>
    <row r="87" spans="1:24" ht="21" customHeight="1" x14ac:dyDescent="0.35">
      <c r="A87" s="55"/>
      <c r="B87" s="270"/>
      <c r="C87" s="261"/>
      <c r="D87" s="261"/>
      <c r="E87" s="263"/>
      <c r="F87" s="263"/>
      <c r="G87" s="263"/>
      <c r="H87" s="263"/>
      <c r="I87" s="263"/>
      <c r="J87" s="284"/>
      <c r="K87" s="263"/>
      <c r="L87" s="60" t="s">
        <v>72</v>
      </c>
      <c r="M87" s="60" t="s">
        <v>73</v>
      </c>
      <c r="N87" s="60" t="s">
        <v>66</v>
      </c>
      <c r="O87" s="60" t="s">
        <v>72</v>
      </c>
      <c r="P87" s="60" t="s">
        <v>73</v>
      </c>
      <c r="Q87" s="60" t="s">
        <v>66</v>
      </c>
      <c r="R87" s="60" t="s">
        <v>72</v>
      </c>
      <c r="S87" s="60" t="s">
        <v>73</v>
      </c>
      <c r="T87" s="60" t="s">
        <v>66</v>
      </c>
      <c r="U87" s="60" t="s">
        <v>72</v>
      </c>
      <c r="V87" s="60" t="s">
        <v>73</v>
      </c>
      <c r="W87" s="60" t="s">
        <v>66</v>
      </c>
      <c r="X87" s="55"/>
    </row>
    <row r="88" spans="1:24" ht="19.8" customHeight="1" x14ac:dyDescent="0.5">
      <c r="A88" s="55"/>
      <c r="B88" s="69">
        <v>1</v>
      </c>
      <c r="C88" s="70">
        <f t="shared" ref="C88:C116" si="10">M88+P88+S88+V88</f>
        <v>20</v>
      </c>
      <c r="D88" s="85">
        <f t="shared" ref="D88:D116" si="11">M88+P88+S88+V88</f>
        <v>20</v>
      </c>
      <c r="E88" s="72" t="s">
        <v>800</v>
      </c>
      <c r="F88" s="72" t="s">
        <v>829</v>
      </c>
      <c r="G88" s="72" t="s">
        <v>657</v>
      </c>
      <c r="H88" s="72" t="s">
        <v>725</v>
      </c>
      <c r="I88" s="72" t="s">
        <v>836</v>
      </c>
      <c r="J88" s="72">
        <v>1973</v>
      </c>
      <c r="K88" s="73" t="s">
        <v>43</v>
      </c>
      <c r="L88" s="3" t="s">
        <v>267</v>
      </c>
      <c r="M88" s="74">
        <f>IF(L88="",0,LOOKUP(L88,'Matrice classement'!$B$2:$C$19))</f>
        <v>0</v>
      </c>
      <c r="N88" s="1" t="s">
        <v>267</v>
      </c>
      <c r="O88" s="68">
        <v>1</v>
      </c>
      <c r="P88" s="74">
        <f>IF(O88="",0,LOOKUP(O88,'Matrice classement'!$B$2:$C$19))</f>
        <v>20</v>
      </c>
      <c r="Q88" s="75">
        <v>13</v>
      </c>
      <c r="R88" s="68"/>
      <c r="S88" s="74">
        <f>IF(R88="",0,LOOKUP(R88,'Matrice classement'!$B$2:$C$19))</f>
        <v>0</v>
      </c>
      <c r="T88" s="75"/>
      <c r="U88" s="68"/>
      <c r="V88" s="74">
        <f>IF(U88="",0,LOOKUP(U88,'Matrice classement'!$B$2:$C$19))</f>
        <v>0</v>
      </c>
      <c r="W88" s="75"/>
      <c r="X88" s="55"/>
    </row>
    <row r="89" spans="1:24" ht="19.5" customHeight="1" x14ac:dyDescent="0.5">
      <c r="A89" s="55"/>
      <c r="B89" s="69">
        <v>2</v>
      </c>
      <c r="C89" s="70">
        <f t="shared" si="10"/>
        <v>20</v>
      </c>
      <c r="D89" s="85">
        <f t="shared" si="11"/>
        <v>20</v>
      </c>
      <c r="E89" s="72" t="s">
        <v>579</v>
      </c>
      <c r="F89" s="72" t="s">
        <v>279</v>
      </c>
      <c r="G89" s="72" t="s">
        <v>524</v>
      </c>
      <c r="H89" s="72" t="s">
        <v>560</v>
      </c>
      <c r="I89" s="72" t="s">
        <v>580</v>
      </c>
      <c r="J89" s="72">
        <v>1969</v>
      </c>
      <c r="K89" s="73" t="s">
        <v>43</v>
      </c>
      <c r="L89" s="3">
        <v>1</v>
      </c>
      <c r="M89" s="74">
        <f>IF(L89="",0,LOOKUP(L89,'Matrice classement'!$B$2:$C$19))</f>
        <v>20</v>
      </c>
      <c r="N89" s="1">
        <v>11</v>
      </c>
      <c r="O89" s="68" t="s">
        <v>267</v>
      </c>
      <c r="P89" s="74">
        <f>IF(O89="",0,LOOKUP(O89,'Matrice classement'!$B$2:$C$19))</f>
        <v>0</v>
      </c>
      <c r="Q89" s="75" t="s">
        <v>267</v>
      </c>
      <c r="R89" s="68"/>
      <c r="S89" s="74">
        <f>IF(R89="",0,LOOKUP(R89,'Matrice classement'!$B$2:$C$19))</f>
        <v>0</v>
      </c>
      <c r="T89" s="75"/>
      <c r="U89" s="68"/>
      <c r="V89" s="74">
        <f>IF(U89="",0,LOOKUP(U89,'Matrice classement'!$B$2:$C$19))</f>
        <v>0</v>
      </c>
      <c r="W89" s="75"/>
      <c r="X89" s="55"/>
    </row>
    <row r="90" spans="1:24" ht="19.5" customHeight="1" x14ac:dyDescent="0.5">
      <c r="A90" s="55"/>
      <c r="B90" s="69">
        <v>3</v>
      </c>
      <c r="C90" s="84">
        <f t="shared" si="10"/>
        <v>17</v>
      </c>
      <c r="D90" s="85">
        <f t="shared" si="11"/>
        <v>17</v>
      </c>
      <c r="E90" s="72" t="s">
        <v>770</v>
      </c>
      <c r="F90" s="72" t="s">
        <v>830</v>
      </c>
      <c r="G90" s="72" t="s">
        <v>659</v>
      </c>
      <c r="H90" s="72" t="s">
        <v>622</v>
      </c>
      <c r="I90" s="72" t="s">
        <v>837</v>
      </c>
      <c r="J90" s="72">
        <v>2006</v>
      </c>
      <c r="K90" s="73" t="s">
        <v>43</v>
      </c>
      <c r="L90" s="3" t="s">
        <v>267</v>
      </c>
      <c r="M90" s="74">
        <f>IF(L90="",0,LOOKUP(L90,'Matrice classement'!$B$2:$C$19))</f>
        <v>0</v>
      </c>
      <c r="N90" s="1" t="s">
        <v>267</v>
      </c>
      <c r="O90" s="68">
        <v>2</v>
      </c>
      <c r="P90" s="74">
        <f>IF(O90="",0,LOOKUP(O90,'Matrice classement'!$B$2:$C$19))</f>
        <v>17</v>
      </c>
      <c r="Q90" s="75">
        <v>13</v>
      </c>
      <c r="R90" s="68"/>
      <c r="S90" s="74">
        <f>IF(R90="",0,LOOKUP(R90,'Matrice classement'!$B$2:$C$19))</f>
        <v>0</v>
      </c>
      <c r="T90" s="75"/>
      <c r="U90" s="68"/>
      <c r="V90" s="74">
        <f>IF(U90="",0,LOOKUP(U90,'Matrice classement'!$B$2:$C$19))</f>
        <v>0</v>
      </c>
      <c r="W90" s="75"/>
      <c r="X90" s="55"/>
    </row>
    <row r="91" spans="1:24" ht="19.5" customHeight="1" x14ac:dyDescent="0.5">
      <c r="A91" s="55"/>
      <c r="B91" s="69">
        <v>4</v>
      </c>
      <c r="C91" s="84">
        <f t="shared" si="10"/>
        <v>17</v>
      </c>
      <c r="D91" s="85">
        <f t="shared" si="11"/>
        <v>17</v>
      </c>
      <c r="E91" s="72" t="s">
        <v>123</v>
      </c>
      <c r="F91" s="72" t="s">
        <v>124</v>
      </c>
      <c r="G91" s="72" t="s">
        <v>13</v>
      </c>
      <c r="H91" s="72" t="s">
        <v>560</v>
      </c>
      <c r="I91" s="72" t="s">
        <v>690</v>
      </c>
      <c r="J91" s="72">
        <v>1966</v>
      </c>
      <c r="K91" s="73" t="s">
        <v>43</v>
      </c>
      <c r="L91" s="3">
        <v>2</v>
      </c>
      <c r="M91" s="74">
        <f>IF(L91="",0,LOOKUP(L91,'Matrice classement'!$B$2:$C$19))</f>
        <v>17</v>
      </c>
      <c r="N91" s="1">
        <v>35</v>
      </c>
      <c r="O91" s="3" t="s">
        <v>267</v>
      </c>
      <c r="P91" s="74">
        <f>IF(O91="",0,LOOKUP(O91,'Matrice classement'!$B$2:$C$19))</f>
        <v>0</v>
      </c>
      <c r="Q91" s="75" t="s">
        <v>267</v>
      </c>
      <c r="R91" s="68"/>
      <c r="S91" s="74">
        <f>IF(R91="",0,LOOKUP(R91,'Matrice classement'!$B$2:$C$19))</f>
        <v>0</v>
      </c>
      <c r="T91" s="75"/>
      <c r="U91" s="68"/>
      <c r="V91" s="74">
        <f>IF(U91="",0,LOOKUP(U91,'Matrice classement'!$B$2:$C$19))</f>
        <v>0</v>
      </c>
      <c r="W91" s="75"/>
      <c r="X91" s="55"/>
    </row>
    <row r="92" spans="1:24" ht="19.5" customHeight="1" x14ac:dyDescent="0.5">
      <c r="A92" s="55"/>
      <c r="B92" s="69">
        <v>5</v>
      </c>
      <c r="C92" s="70">
        <f t="shared" si="10"/>
        <v>15</v>
      </c>
      <c r="D92" s="85">
        <f t="shared" si="11"/>
        <v>15</v>
      </c>
      <c r="E92" s="72" t="s">
        <v>801</v>
      </c>
      <c r="F92" s="72" t="s">
        <v>802</v>
      </c>
      <c r="G92" s="72" t="s">
        <v>876</v>
      </c>
      <c r="H92" s="72" t="s">
        <v>622</v>
      </c>
      <c r="I92" s="72" t="s">
        <v>838</v>
      </c>
      <c r="J92" s="72">
        <v>1962</v>
      </c>
      <c r="K92" s="73" t="s">
        <v>43</v>
      </c>
      <c r="L92" s="3" t="s">
        <v>267</v>
      </c>
      <c r="M92" s="74">
        <f>IF(L92="",0,LOOKUP(L92,'Matrice classement'!$B$2:$C$19))</f>
        <v>0</v>
      </c>
      <c r="N92" s="1" t="s">
        <v>267</v>
      </c>
      <c r="O92" s="68">
        <v>3</v>
      </c>
      <c r="P92" s="74">
        <f>IF(O92="",0,LOOKUP(O92,'Matrice classement'!$B$2:$C$19))</f>
        <v>15</v>
      </c>
      <c r="Q92" s="75">
        <v>13</v>
      </c>
      <c r="R92" s="68"/>
      <c r="S92" s="74">
        <f>IF(R92="",0,LOOKUP(R92,'Matrice classement'!$B$2:$C$19))</f>
        <v>0</v>
      </c>
      <c r="T92" s="75"/>
      <c r="U92" s="68"/>
      <c r="V92" s="74">
        <f>IF(U92="",0,LOOKUP(U92,'Matrice classement'!$B$2:$C$19))</f>
        <v>0</v>
      </c>
      <c r="W92" s="75"/>
      <c r="X92" s="55"/>
    </row>
    <row r="93" spans="1:24" ht="19.5" customHeight="1" x14ac:dyDescent="0.5">
      <c r="A93" s="55"/>
      <c r="B93" s="69">
        <v>6</v>
      </c>
      <c r="C93" s="70">
        <f t="shared" si="10"/>
        <v>15</v>
      </c>
      <c r="D93" s="85">
        <f t="shared" si="11"/>
        <v>15</v>
      </c>
      <c r="E93" s="72" t="s">
        <v>46</v>
      </c>
      <c r="F93" s="72" t="s">
        <v>47</v>
      </c>
      <c r="G93" s="72" t="s">
        <v>23</v>
      </c>
      <c r="H93" s="72" t="s">
        <v>560</v>
      </c>
      <c r="I93" s="72" t="s">
        <v>636</v>
      </c>
      <c r="J93" s="72">
        <v>1957</v>
      </c>
      <c r="K93" s="73" t="s">
        <v>43</v>
      </c>
      <c r="L93" s="3">
        <v>3</v>
      </c>
      <c r="M93" s="74">
        <f>IF(L93="",0,LOOKUP(L93,'Matrice classement'!$B$2:$C$19))</f>
        <v>15</v>
      </c>
      <c r="N93" s="1">
        <v>38</v>
      </c>
      <c r="O93" s="68" t="s">
        <v>267</v>
      </c>
      <c r="P93" s="74">
        <f>IF(O93="",0,LOOKUP(O93,'Matrice classement'!$B$2:$C$19))</f>
        <v>0</v>
      </c>
      <c r="Q93" s="75" t="s">
        <v>267</v>
      </c>
      <c r="R93" s="68"/>
      <c r="S93" s="74">
        <f>IF(R93="",0,LOOKUP(R93,'Matrice classement'!$B$2:$C$19))</f>
        <v>0</v>
      </c>
      <c r="T93" s="75"/>
      <c r="U93" s="68"/>
      <c r="V93" s="74">
        <f>IF(U93="",0,LOOKUP(U93,'Matrice classement'!$B$2:$C$19))</f>
        <v>0</v>
      </c>
      <c r="W93" s="75"/>
      <c r="X93" s="55"/>
    </row>
    <row r="94" spans="1:24" ht="19.5" customHeight="1" x14ac:dyDescent="0.5">
      <c r="A94" s="55"/>
      <c r="B94" s="69">
        <v>7</v>
      </c>
      <c r="C94" s="70">
        <f t="shared" si="10"/>
        <v>13</v>
      </c>
      <c r="D94" s="85">
        <f t="shared" si="11"/>
        <v>13</v>
      </c>
      <c r="E94" s="72" t="s">
        <v>819</v>
      </c>
      <c r="F94" s="72" t="s">
        <v>803</v>
      </c>
      <c r="G94" s="72" t="s">
        <v>657</v>
      </c>
      <c r="H94" s="72" t="s">
        <v>725</v>
      </c>
      <c r="I94" s="72" t="s">
        <v>846</v>
      </c>
      <c r="J94" s="72">
        <v>1961</v>
      </c>
      <c r="K94" s="73" t="s">
        <v>43</v>
      </c>
      <c r="L94" s="3" t="s">
        <v>267</v>
      </c>
      <c r="M94" s="74">
        <f>IF(L94="",0,LOOKUP(L94,'Matrice classement'!$B$2:$C$19))</f>
        <v>0</v>
      </c>
      <c r="N94" s="1" t="s">
        <v>267</v>
      </c>
      <c r="O94" s="68">
        <v>4</v>
      </c>
      <c r="P94" s="74">
        <f>IF(O94="",0,LOOKUP(O94,'Matrice classement'!$B$2:$C$19))</f>
        <v>13</v>
      </c>
      <c r="Q94" s="75">
        <v>14</v>
      </c>
      <c r="R94" s="68"/>
      <c r="S94" s="74">
        <f>IF(R94="",0,LOOKUP(R94,'Matrice classement'!$B$2:$C$19))</f>
        <v>0</v>
      </c>
      <c r="T94" s="75"/>
      <c r="U94" s="68"/>
      <c r="V94" s="74">
        <f>IF(U94="",0,LOOKUP(U94,'Matrice classement'!$B$2:$C$19))</f>
        <v>0</v>
      </c>
      <c r="W94" s="75"/>
      <c r="X94" s="55"/>
    </row>
    <row r="95" spans="1:24" ht="19.5" customHeight="1" x14ac:dyDescent="0.5">
      <c r="A95" s="55"/>
      <c r="B95" s="69">
        <v>8</v>
      </c>
      <c r="C95" s="84">
        <f t="shared" si="10"/>
        <v>13</v>
      </c>
      <c r="D95" s="85">
        <f t="shared" si="11"/>
        <v>13</v>
      </c>
      <c r="E95" s="72" t="s">
        <v>176</v>
      </c>
      <c r="F95" s="72" t="s">
        <v>173</v>
      </c>
      <c r="G95" s="72" t="s">
        <v>13</v>
      </c>
      <c r="H95" s="72" t="s">
        <v>560</v>
      </c>
      <c r="I95" s="72" t="s">
        <v>529</v>
      </c>
      <c r="J95" s="72">
        <v>1977</v>
      </c>
      <c r="K95" s="73" t="s">
        <v>43</v>
      </c>
      <c r="L95" s="68">
        <v>4</v>
      </c>
      <c r="M95" s="74">
        <f>IF(L95="",0,LOOKUP(L95,'Matrice classement'!$B$2:$C$19))</f>
        <v>13</v>
      </c>
      <c r="N95" s="75">
        <v>48</v>
      </c>
      <c r="O95" s="3" t="s">
        <v>267</v>
      </c>
      <c r="P95" s="74">
        <f>IF(O95="",0,LOOKUP(O95,'Matrice classement'!$B$2:$C$19))</f>
        <v>0</v>
      </c>
      <c r="Q95" s="1" t="s">
        <v>267</v>
      </c>
      <c r="R95" s="3"/>
      <c r="S95" s="74">
        <f>IF(R95="",0,LOOKUP(R95,'Matrice classement'!$B$2:$C$19))</f>
        <v>0</v>
      </c>
      <c r="T95" s="1"/>
      <c r="U95" s="68"/>
      <c r="V95" s="74">
        <f>IF(U95="",0,LOOKUP(U95,'Matrice classement'!$B$2:$C$19))</f>
        <v>0</v>
      </c>
      <c r="W95" s="75"/>
      <c r="X95" s="55"/>
    </row>
    <row r="96" spans="1:24" ht="19.5" customHeight="1" x14ac:dyDescent="0.5">
      <c r="A96" s="55"/>
      <c r="B96" s="69">
        <v>9</v>
      </c>
      <c r="C96" s="84">
        <f t="shared" si="10"/>
        <v>11</v>
      </c>
      <c r="D96" s="85">
        <f t="shared" si="11"/>
        <v>11</v>
      </c>
      <c r="E96" s="72" t="s">
        <v>820</v>
      </c>
      <c r="F96" s="72" t="s">
        <v>804</v>
      </c>
      <c r="G96" s="72" t="s">
        <v>665</v>
      </c>
      <c r="H96" s="72" t="s">
        <v>622</v>
      </c>
      <c r="I96" s="72" t="s">
        <v>845</v>
      </c>
      <c r="J96" s="72">
        <v>1953</v>
      </c>
      <c r="K96" s="73" t="s">
        <v>43</v>
      </c>
      <c r="L96" s="3" t="s">
        <v>267</v>
      </c>
      <c r="M96" s="74">
        <f>IF(L96="",0,LOOKUP(L96,'Matrice classement'!$B$2:$C$19))</f>
        <v>0</v>
      </c>
      <c r="N96" s="1" t="s">
        <v>267</v>
      </c>
      <c r="O96" s="68">
        <v>5</v>
      </c>
      <c r="P96" s="74">
        <f>IF(O96="",0,LOOKUP(O96,'Matrice classement'!$B$2:$C$19))</f>
        <v>11</v>
      </c>
      <c r="Q96" s="75">
        <v>16</v>
      </c>
      <c r="R96" s="68"/>
      <c r="S96" s="74">
        <f>IF(R96="",0,LOOKUP(R96,'Matrice classement'!$B$2:$C$19))</f>
        <v>0</v>
      </c>
      <c r="T96" s="75"/>
      <c r="U96" s="68"/>
      <c r="V96" s="74">
        <f>IF(U96="",0,LOOKUP(U96,'Matrice classement'!$B$2:$C$19))</f>
        <v>0</v>
      </c>
      <c r="W96" s="75"/>
      <c r="X96" s="55"/>
    </row>
    <row r="97" spans="1:24" ht="19.5" customHeight="1" x14ac:dyDescent="0.5">
      <c r="A97" s="55"/>
      <c r="B97" s="69">
        <v>10</v>
      </c>
      <c r="C97" s="84">
        <f t="shared" si="10"/>
        <v>11</v>
      </c>
      <c r="D97" s="85">
        <f t="shared" si="11"/>
        <v>11</v>
      </c>
      <c r="E97" s="72" t="s">
        <v>526</v>
      </c>
      <c r="F97" s="72" t="s">
        <v>519</v>
      </c>
      <c r="G97" s="72" t="s">
        <v>525</v>
      </c>
      <c r="H97" s="72" t="s">
        <v>560</v>
      </c>
      <c r="I97" s="72" t="s">
        <v>527</v>
      </c>
      <c r="J97" s="72">
        <v>1957</v>
      </c>
      <c r="K97" s="73" t="s">
        <v>43</v>
      </c>
      <c r="L97" s="68">
        <v>5</v>
      </c>
      <c r="M97" s="74">
        <f>IF(L97="",0,LOOKUP(L97,'Matrice classement'!$B$2:$C$19))</f>
        <v>11</v>
      </c>
      <c r="N97" s="75">
        <v>48</v>
      </c>
      <c r="O97" s="3" t="s">
        <v>267</v>
      </c>
      <c r="P97" s="74">
        <f>IF(O97="",0,LOOKUP(O97,'Matrice classement'!$B$2:$C$19))</f>
        <v>0</v>
      </c>
      <c r="Q97" s="1" t="s">
        <v>267</v>
      </c>
      <c r="R97" s="3"/>
      <c r="S97" s="74">
        <f>IF(R97="",0,LOOKUP(R97,'Matrice classement'!$B$2:$C$19))</f>
        <v>0</v>
      </c>
      <c r="T97" s="1"/>
      <c r="U97" s="3"/>
      <c r="V97" s="74">
        <f>IF(U97="",0,LOOKUP(U97,'Matrice classement'!$B$2:$C$19))</f>
        <v>0</v>
      </c>
      <c r="W97" s="1"/>
      <c r="X97" s="55"/>
    </row>
    <row r="98" spans="1:24" ht="19.5" customHeight="1" x14ac:dyDescent="0.5">
      <c r="A98" s="55"/>
      <c r="B98" s="69">
        <v>11</v>
      </c>
      <c r="C98" s="84">
        <f t="shared" si="10"/>
        <v>10</v>
      </c>
      <c r="D98" s="85">
        <f t="shared" si="11"/>
        <v>10</v>
      </c>
      <c r="E98" s="72" t="s">
        <v>821</v>
      </c>
      <c r="F98" s="72" t="s">
        <v>380</v>
      </c>
      <c r="G98" s="72" t="s">
        <v>661</v>
      </c>
      <c r="H98" s="72" t="s">
        <v>622</v>
      </c>
      <c r="I98" s="72" t="s">
        <v>844</v>
      </c>
      <c r="J98" s="72">
        <v>1968</v>
      </c>
      <c r="K98" s="73" t="s">
        <v>43</v>
      </c>
      <c r="L98" s="68" t="s">
        <v>267</v>
      </c>
      <c r="M98" s="74">
        <f>IF(L98="",0,LOOKUP(L98,'Matrice classement'!$B$2:$C$19))</f>
        <v>0</v>
      </c>
      <c r="N98" s="75" t="s">
        <v>267</v>
      </c>
      <c r="O98" s="3">
        <v>6</v>
      </c>
      <c r="P98" s="74">
        <f>IF(O98="",0,LOOKUP(O98,'Matrice classement'!$B$2:$C$19))</f>
        <v>10</v>
      </c>
      <c r="Q98" s="1">
        <v>17</v>
      </c>
      <c r="R98" s="3"/>
      <c r="S98" s="74">
        <f>IF(R98="",0,LOOKUP(R98,'Matrice classement'!$B$2:$C$19))</f>
        <v>0</v>
      </c>
      <c r="T98" s="1"/>
      <c r="U98" s="68"/>
      <c r="V98" s="74">
        <f>IF(U98="",0,LOOKUP(U98,'Matrice classement'!$B$2:$C$19))</f>
        <v>0</v>
      </c>
      <c r="W98" s="75"/>
      <c r="X98" s="55"/>
    </row>
    <row r="99" spans="1:24" ht="19.5" customHeight="1" x14ac:dyDescent="0.5">
      <c r="A99" s="55"/>
      <c r="B99" s="69">
        <v>12</v>
      </c>
      <c r="C99" s="84">
        <f t="shared" si="10"/>
        <v>10</v>
      </c>
      <c r="D99" s="85">
        <f t="shared" si="11"/>
        <v>10</v>
      </c>
      <c r="E99" s="72" t="s">
        <v>642</v>
      </c>
      <c r="F99" s="72" t="s">
        <v>643</v>
      </c>
      <c r="G99" s="72" t="s">
        <v>23</v>
      </c>
      <c r="H99" s="72" t="s">
        <v>560</v>
      </c>
      <c r="I99" s="72" t="s">
        <v>644</v>
      </c>
      <c r="J99" s="72">
        <v>1989</v>
      </c>
      <c r="K99" s="73" t="s">
        <v>43</v>
      </c>
      <c r="L99" s="3">
        <v>6</v>
      </c>
      <c r="M99" s="74">
        <f>IF(L99="",0,LOOKUP(L99,'Matrice classement'!$B$2:$C$19))</f>
        <v>10</v>
      </c>
      <c r="N99" s="1">
        <v>59</v>
      </c>
      <c r="O99" s="68">
        <v>21</v>
      </c>
      <c r="P99" s="74">
        <f>IF(O99="",0,LOOKUP(O99,'Matrice classement'!$B$2:$C$19))</f>
        <v>0</v>
      </c>
      <c r="Q99" s="75">
        <v>70</v>
      </c>
      <c r="R99" s="68"/>
      <c r="S99" s="74">
        <f>IF(R99="",0,LOOKUP(R99,'Matrice classement'!$B$2:$C$19))</f>
        <v>0</v>
      </c>
      <c r="T99" s="75"/>
      <c r="U99" s="68"/>
      <c r="V99" s="74">
        <f>IF(U99="",0,LOOKUP(U99,'Matrice classement'!$B$2:$C$19))</f>
        <v>0</v>
      </c>
      <c r="W99" s="75"/>
      <c r="X99" s="55"/>
    </row>
    <row r="100" spans="1:24" ht="19.5" customHeight="1" x14ac:dyDescent="0.5">
      <c r="A100" s="55"/>
      <c r="B100" s="69">
        <v>13</v>
      </c>
      <c r="C100" s="84">
        <f t="shared" si="10"/>
        <v>9</v>
      </c>
      <c r="D100" s="85">
        <f t="shared" si="11"/>
        <v>9</v>
      </c>
      <c r="E100" s="72" t="s">
        <v>822</v>
      </c>
      <c r="F100" s="72" t="s">
        <v>805</v>
      </c>
      <c r="G100" s="72" t="s">
        <v>659</v>
      </c>
      <c r="H100" s="72" t="s">
        <v>622</v>
      </c>
      <c r="I100" s="72" t="s">
        <v>843</v>
      </c>
      <c r="J100" s="72">
        <v>1959</v>
      </c>
      <c r="K100" s="73" t="s">
        <v>43</v>
      </c>
      <c r="L100" s="68" t="s">
        <v>267</v>
      </c>
      <c r="M100" s="74">
        <f>IF(L100="",0,LOOKUP(L100,'Matrice classement'!$B$2:$C$19))</f>
        <v>0</v>
      </c>
      <c r="N100" s="75" t="s">
        <v>267</v>
      </c>
      <c r="O100" s="3">
        <v>7</v>
      </c>
      <c r="P100" s="74">
        <f>IF(O100="",0,LOOKUP(O100,'Matrice classement'!$B$2:$C$19))</f>
        <v>9</v>
      </c>
      <c r="Q100" s="1">
        <v>17</v>
      </c>
      <c r="R100" s="3"/>
      <c r="S100" s="74">
        <f>IF(R100="",0,LOOKUP(R100,'Matrice classement'!$B$2:$C$19))</f>
        <v>0</v>
      </c>
      <c r="T100" s="1"/>
      <c r="U100" s="3"/>
      <c r="V100" s="74">
        <f>IF(U100="",0,LOOKUP(U100,'Matrice classement'!$B$2:$C$19))</f>
        <v>0</v>
      </c>
      <c r="W100" s="1"/>
      <c r="X100" s="55"/>
    </row>
    <row r="101" spans="1:24" ht="19.5" customHeight="1" x14ac:dyDescent="0.5">
      <c r="A101" s="55"/>
      <c r="B101" s="69">
        <v>14</v>
      </c>
      <c r="C101" s="84">
        <f t="shared" si="10"/>
        <v>9</v>
      </c>
      <c r="D101" s="85">
        <f t="shared" si="11"/>
        <v>9</v>
      </c>
      <c r="E101" s="72" t="s">
        <v>691</v>
      </c>
      <c r="F101" s="72" t="s">
        <v>692</v>
      </c>
      <c r="G101" s="72" t="s">
        <v>23</v>
      </c>
      <c r="H101" s="72" t="s">
        <v>560</v>
      </c>
      <c r="I101" s="72" t="s">
        <v>693</v>
      </c>
      <c r="J101" s="72">
        <v>1985</v>
      </c>
      <c r="K101" s="73" t="s">
        <v>43</v>
      </c>
      <c r="L101" s="3">
        <v>7</v>
      </c>
      <c r="M101" s="74">
        <f>IF(L101="",0,LOOKUP(L101,'Matrice classement'!$B$2:$C$19))</f>
        <v>9</v>
      </c>
      <c r="N101" s="1">
        <v>96</v>
      </c>
      <c r="O101" s="68" t="s">
        <v>267</v>
      </c>
      <c r="P101" s="74">
        <f>IF(O101="",0,LOOKUP(O101,'Matrice classement'!$B$2:$C$19))</f>
        <v>0</v>
      </c>
      <c r="Q101" s="75" t="s">
        <v>267</v>
      </c>
      <c r="R101" s="68"/>
      <c r="S101" s="74">
        <f>IF(R101="",0,LOOKUP(R101,'Matrice classement'!$B$2:$C$19))</f>
        <v>0</v>
      </c>
      <c r="T101" s="75"/>
      <c r="U101" s="68"/>
      <c r="V101" s="74">
        <f>IF(U101="",0,LOOKUP(U101,'Matrice classement'!$B$2:$C$19))</f>
        <v>0</v>
      </c>
      <c r="W101" s="75"/>
      <c r="X101" s="55"/>
    </row>
    <row r="102" spans="1:24" ht="19.5" customHeight="1" x14ac:dyDescent="0.5">
      <c r="A102" s="55"/>
      <c r="B102" s="69">
        <v>15</v>
      </c>
      <c r="C102" s="70">
        <f t="shared" si="10"/>
        <v>8</v>
      </c>
      <c r="D102" s="85">
        <f t="shared" si="11"/>
        <v>8</v>
      </c>
      <c r="E102" s="72" t="s">
        <v>714</v>
      </c>
      <c r="F102" s="72" t="s">
        <v>802</v>
      </c>
      <c r="G102" s="72" t="s">
        <v>658</v>
      </c>
      <c r="H102" s="72" t="s">
        <v>622</v>
      </c>
      <c r="I102" s="72" t="s">
        <v>842</v>
      </c>
      <c r="J102" s="72">
        <v>1959</v>
      </c>
      <c r="K102" s="73" t="s">
        <v>43</v>
      </c>
      <c r="L102" s="3" t="s">
        <v>267</v>
      </c>
      <c r="M102" s="74">
        <f>IF(L102="",0,LOOKUP(L102,'Matrice classement'!$B$2:$C$19))</f>
        <v>0</v>
      </c>
      <c r="N102" s="1" t="s">
        <v>267</v>
      </c>
      <c r="O102" s="68">
        <v>8</v>
      </c>
      <c r="P102" s="74">
        <f>IF(O102="",0,LOOKUP(O102,'Matrice classement'!$B$2:$C$19))</f>
        <v>8</v>
      </c>
      <c r="Q102" s="75">
        <v>17</v>
      </c>
      <c r="R102" s="68"/>
      <c r="S102" s="74">
        <f>IF(R102="",0,LOOKUP(R102,'Matrice classement'!$B$2:$C$19))</f>
        <v>0</v>
      </c>
      <c r="T102" s="75"/>
      <c r="U102" s="68"/>
      <c r="V102" s="74">
        <f>IF(U102="",0,LOOKUP(U102,'Matrice classement'!$B$2:$C$19))</f>
        <v>0</v>
      </c>
      <c r="W102" s="75"/>
      <c r="X102" s="55"/>
    </row>
    <row r="103" spans="1:24" ht="19.5" customHeight="1" x14ac:dyDescent="0.5">
      <c r="A103" s="55"/>
      <c r="B103" s="69">
        <v>16</v>
      </c>
      <c r="C103" s="70">
        <f t="shared" si="10"/>
        <v>7</v>
      </c>
      <c r="D103" s="85">
        <f t="shared" si="11"/>
        <v>7</v>
      </c>
      <c r="E103" s="72" t="s">
        <v>806</v>
      </c>
      <c r="F103" s="72" t="s">
        <v>807</v>
      </c>
      <c r="G103" s="72" t="s">
        <v>657</v>
      </c>
      <c r="H103" s="72" t="s">
        <v>725</v>
      </c>
      <c r="I103" s="72" t="s">
        <v>841</v>
      </c>
      <c r="J103" s="72">
        <v>1960</v>
      </c>
      <c r="K103" s="73" t="s">
        <v>43</v>
      </c>
      <c r="L103" s="3" t="s">
        <v>267</v>
      </c>
      <c r="M103" s="74">
        <f>IF(L103="",0,LOOKUP(L103,'Matrice classement'!$B$2:$C$19))</f>
        <v>0</v>
      </c>
      <c r="N103" s="1" t="s">
        <v>267</v>
      </c>
      <c r="O103" s="68">
        <v>9</v>
      </c>
      <c r="P103" s="74">
        <f>IF(O103="",0,LOOKUP(O103,'Matrice classement'!$B$2:$C$19))</f>
        <v>7</v>
      </c>
      <c r="Q103" s="75">
        <v>19</v>
      </c>
      <c r="R103" s="68"/>
      <c r="S103" s="74">
        <f>IF(R103="",0,LOOKUP(R103,'Matrice classement'!$B$2:$C$19))</f>
        <v>0</v>
      </c>
      <c r="T103" s="75"/>
      <c r="U103" s="68"/>
      <c r="V103" s="74">
        <f>IF(U103="",0,LOOKUP(U103,'Matrice classement'!$B$2:$C$19))</f>
        <v>0</v>
      </c>
      <c r="W103" s="75"/>
      <c r="X103" s="55"/>
    </row>
    <row r="104" spans="1:24" ht="19.5" customHeight="1" x14ac:dyDescent="0.5">
      <c r="A104" s="55"/>
      <c r="B104" s="69">
        <v>17</v>
      </c>
      <c r="C104" s="84">
        <f t="shared" si="10"/>
        <v>6</v>
      </c>
      <c r="D104" s="85">
        <f t="shared" si="11"/>
        <v>6</v>
      </c>
      <c r="E104" s="72" t="s">
        <v>823</v>
      </c>
      <c r="F104" s="72" t="s">
        <v>808</v>
      </c>
      <c r="G104" s="72" t="s">
        <v>657</v>
      </c>
      <c r="H104" s="72" t="s">
        <v>725</v>
      </c>
      <c r="I104" s="72" t="s">
        <v>840</v>
      </c>
      <c r="J104" s="72">
        <v>1991</v>
      </c>
      <c r="K104" s="73" t="s">
        <v>43</v>
      </c>
      <c r="L104" s="3" t="s">
        <v>267</v>
      </c>
      <c r="M104" s="74">
        <f>IF(L104="",0,LOOKUP(L104,'Matrice classement'!$B$2:$C$19))</f>
        <v>0</v>
      </c>
      <c r="N104" s="1" t="s">
        <v>267</v>
      </c>
      <c r="O104" s="68">
        <v>10</v>
      </c>
      <c r="P104" s="74">
        <f>IF(O104="",0,LOOKUP(O104,'Matrice classement'!$B$2:$C$19))</f>
        <v>6</v>
      </c>
      <c r="Q104" s="75">
        <v>21</v>
      </c>
      <c r="R104" s="68"/>
      <c r="S104" s="74">
        <f>IF(R104="",0,LOOKUP(R104,'Matrice classement'!$B$2:$C$19))</f>
        <v>0</v>
      </c>
      <c r="T104" s="75"/>
      <c r="U104" s="68"/>
      <c r="V104" s="74">
        <f>IF(U104="",0,LOOKUP(U104,'Matrice classement'!$B$2:$C$19))</f>
        <v>0</v>
      </c>
      <c r="W104" s="75"/>
      <c r="X104" s="55"/>
    </row>
    <row r="105" spans="1:24" ht="19.5" customHeight="1" x14ac:dyDescent="0.5">
      <c r="A105" s="55"/>
      <c r="B105" s="69">
        <v>18</v>
      </c>
      <c r="C105" s="84">
        <f t="shared" si="10"/>
        <v>5</v>
      </c>
      <c r="D105" s="85">
        <f t="shared" si="11"/>
        <v>5</v>
      </c>
      <c r="E105" s="72" t="s">
        <v>824</v>
      </c>
      <c r="F105" s="72" t="s">
        <v>809</v>
      </c>
      <c r="G105" s="72" t="s">
        <v>657</v>
      </c>
      <c r="H105" s="72" t="s">
        <v>725</v>
      </c>
      <c r="I105" s="72" t="s">
        <v>839</v>
      </c>
      <c r="J105" s="72">
        <v>1985</v>
      </c>
      <c r="K105" s="73" t="s">
        <v>43</v>
      </c>
      <c r="L105" s="68" t="s">
        <v>267</v>
      </c>
      <c r="M105" s="74">
        <f>IF(L105="",0,LOOKUP(L105,'Matrice classement'!$B$2:$C$19))</f>
        <v>0</v>
      </c>
      <c r="N105" s="75" t="s">
        <v>267</v>
      </c>
      <c r="O105" s="3">
        <v>11</v>
      </c>
      <c r="P105" s="74">
        <f>IF(O105="",0,LOOKUP(O105,'Matrice classement'!$B$2:$C$19))</f>
        <v>5</v>
      </c>
      <c r="Q105" s="1">
        <v>23</v>
      </c>
      <c r="R105" s="3"/>
      <c r="S105" s="74">
        <f>IF(R105="",0,LOOKUP(R105,'Matrice classement'!$B$2:$C$19))</f>
        <v>0</v>
      </c>
      <c r="T105" s="1"/>
      <c r="U105" s="68"/>
      <c r="V105" s="74">
        <f>IF(U105="",0,LOOKUP(U105,'Matrice classement'!$B$2:$C$19))</f>
        <v>0</v>
      </c>
      <c r="W105" s="75"/>
      <c r="X105" s="55"/>
    </row>
    <row r="106" spans="1:24" ht="19.5" customHeight="1" x14ac:dyDescent="0.5">
      <c r="A106" s="55"/>
      <c r="B106" s="69">
        <v>19</v>
      </c>
      <c r="C106" s="84">
        <f t="shared" si="10"/>
        <v>4</v>
      </c>
      <c r="D106" s="85">
        <f t="shared" si="11"/>
        <v>4</v>
      </c>
      <c r="E106" s="72" t="s">
        <v>810</v>
      </c>
      <c r="F106" s="72" t="s">
        <v>39</v>
      </c>
      <c r="G106" s="72" t="s">
        <v>220</v>
      </c>
      <c r="H106" s="72" t="s">
        <v>831</v>
      </c>
      <c r="I106" s="72" t="s">
        <v>847</v>
      </c>
      <c r="J106" s="72">
        <v>1963</v>
      </c>
      <c r="K106" s="73" t="s">
        <v>43</v>
      </c>
      <c r="L106" s="68" t="s">
        <v>267</v>
      </c>
      <c r="M106" s="74">
        <f>IF(L106="",0,LOOKUP(L106,'Matrice classement'!$B$2:$C$19))</f>
        <v>0</v>
      </c>
      <c r="N106" s="75" t="s">
        <v>267</v>
      </c>
      <c r="O106" s="3">
        <v>12</v>
      </c>
      <c r="P106" s="74">
        <f>IF(O106="",0,LOOKUP(O106,'Matrice classement'!$B$2:$C$19))</f>
        <v>4</v>
      </c>
      <c r="Q106" s="1">
        <v>27</v>
      </c>
      <c r="R106" s="3"/>
      <c r="S106" s="74">
        <f>IF(R106="",0,LOOKUP(R106,'Matrice classement'!$B$2:$C$19))</f>
        <v>0</v>
      </c>
      <c r="T106" s="1"/>
      <c r="U106" s="3"/>
      <c r="V106" s="74">
        <f>IF(U106="",0,LOOKUP(U106,'Matrice classement'!$B$2:$C$19))</f>
        <v>0</v>
      </c>
      <c r="W106" s="1"/>
      <c r="X106" s="55"/>
    </row>
    <row r="107" spans="1:24" ht="19.5" customHeight="1" x14ac:dyDescent="0.5">
      <c r="A107" s="55"/>
      <c r="B107" s="69">
        <v>20</v>
      </c>
      <c r="C107" s="70">
        <f t="shared" si="10"/>
        <v>3</v>
      </c>
      <c r="D107" s="85">
        <f t="shared" si="11"/>
        <v>3</v>
      </c>
      <c r="E107" s="72" t="s">
        <v>811</v>
      </c>
      <c r="F107" s="72" t="s">
        <v>812</v>
      </c>
      <c r="G107" s="72" t="s">
        <v>657</v>
      </c>
      <c r="H107" s="72" t="s">
        <v>725</v>
      </c>
      <c r="I107" s="72" t="s">
        <v>848</v>
      </c>
      <c r="J107" s="72">
        <v>1998</v>
      </c>
      <c r="K107" s="73" t="s">
        <v>43</v>
      </c>
      <c r="L107" s="3" t="s">
        <v>267</v>
      </c>
      <c r="M107" s="74">
        <f>IF(L107="",0,LOOKUP(L107,'Matrice classement'!$B$2:$C$19))</f>
        <v>0</v>
      </c>
      <c r="N107" s="1" t="s">
        <v>267</v>
      </c>
      <c r="O107" s="68">
        <v>13</v>
      </c>
      <c r="P107" s="74">
        <f>IF(O107="",0,LOOKUP(O107,'Matrice classement'!$B$2:$C$19))</f>
        <v>3</v>
      </c>
      <c r="Q107" s="75">
        <v>30</v>
      </c>
      <c r="R107" s="68"/>
      <c r="S107" s="74">
        <f>IF(R107="",0,LOOKUP(R107,'Matrice classement'!$B$2:$C$19))</f>
        <v>0</v>
      </c>
      <c r="T107" s="75"/>
      <c r="U107" s="68"/>
      <c r="V107" s="74">
        <f>IF(U107="",0,LOOKUP(U107,'Matrice classement'!$B$2:$C$19))</f>
        <v>0</v>
      </c>
      <c r="W107" s="75"/>
      <c r="X107" s="55"/>
    </row>
    <row r="108" spans="1:24" ht="19.5" customHeight="1" x14ac:dyDescent="0.5">
      <c r="A108" s="55"/>
      <c r="B108" s="69">
        <v>21</v>
      </c>
      <c r="C108" s="70">
        <f t="shared" si="10"/>
        <v>2</v>
      </c>
      <c r="D108" s="85">
        <f t="shared" si="11"/>
        <v>2</v>
      </c>
      <c r="E108" s="72" t="s">
        <v>813</v>
      </c>
      <c r="F108" s="72" t="s">
        <v>814</v>
      </c>
      <c r="G108" s="72" t="s">
        <v>657</v>
      </c>
      <c r="H108" s="72" t="s">
        <v>725</v>
      </c>
      <c r="I108" s="72" t="s">
        <v>857</v>
      </c>
      <c r="J108" s="72">
        <v>1978</v>
      </c>
      <c r="K108" s="73" t="s">
        <v>43</v>
      </c>
      <c r="L108" s="3" t="s">
        <v>267</v>
      </c>
      <c r="M108" s="74">
        <f>IF(L108="",0,LOOKUP(L108,'Matrice classement'!$B$2:$C$19))</f>
        <v>0</v>
      </c>
      <c r="N108" s="1" t="s">
        <v>267</v>
      </c>
      <c r="O108" s="68">
        <v>14</v>
      </c>
      <c r="P108" s="74">
        <f>IF(O108="",0,LOOKUP(O108,'Matrice classement'!$B$2:$C$19))</f>
        <v>2</v>
      </c>
      <c r="Q108" s="75">
        <v>33</v>
      </c>
      <c r="R108" s="68"/>
      <c r="S108" s="74">
        <f>IF(R108="",0,LOOKUP(R108,'Matrice classement'!$B$2:$C$19))</f>
        <v>0</v>
      </c>
      <c r="T108" s="75"/>
      <c r="U108" s="68"/>
      <c r="V108" s="74">
        <f>IF(U108="",0,LOOKUP(U108,'Matrice classement'!$B$2:$C$19))</f>
        <v>0</v>
      </c>
      <c r="W108" s="75"/>
      <c r="X108" s="55"/>
    </row>
    <row r="109" spans="1:24" ht="19.5" customHeight="1" x14ac:dyDescent="0.5">
      <c r="A109" s="55"/>
      <c r="B109" s="69">
        <v>22</v>
      </c>
      <c r="C109" s="84">
        <f t="shared" si="10"/>
        <v>1</v>
      </c>
      <c r="D109" s="85">
        <f t="shared" si="11"/>
        <v>1</v>
      </c>
      <c r="E109" s="72" t="s">
        <v>770</v>
      </c>
      <c r="F109" s="72" t="s">
        <v>827</v>
      </c>
      <c r="G109" s="72" t="s">
        <v>659</v>
      </c>
      <c r="H109" s="72" t="s">
        <v>622</v>
      </c>
      <c r="I109" s="72" t="s">
        <v>849</v>
      </c>
      <c r="J109" s="72">
        <v>2006</v>
      </c>
      <c r="K109" s="73" t="s">
        <v>43</v>
      </c>
      <c r="L109" s="68" t="s">
        <v>267</v>
      </c>
      <c r="M109" s="74">
        <f>IF(L109="",0,LOOKUP(L109,'Matrice classement'!$B$2:$C$19))</f>
        <v>0</v>
      </c>
      <c r="N109" s="75" t="s">
        <v>267</v>
      </c>
      <c r="O109" s="3">
        <v>15</v>
      </c>
      <c r="P109" s="74">
        <f>IF(O109="",0,LOOKUP(O109,'Matrice classement'!$B$2:$C$19))</f>
        <v>1</v>
      </c>
      <c r="Q109" s="1">
        <v>42</v>
      </c>
      <c r="R109" s="3"/>
      <c r="S109" s="74">
        <f>IF(R109="",0,LOOKUP(R109,'Matrice classement'!$B$2:$C$19))</f>
        <v>0</v>
      </c>
      <c r="T109" s="1"/>
      <c r="U109" s="68"/>
      <c r="V109" s="74">
        <f>IF(U109="",0,LOOKUP(U109,'Matrice classement'!$B$2:$C$19))</f>
        <v>0</v>
      </c>
      <c r="W109" s="75"/>
      <c r="X109" s="55"/>
    </row>
    <row r="110" spans="1:24" ht="19.5" customHeight="1" x14ac:dyDescent="0.5">
      <c r="A110" s="55"/>
      <c r="B110" s="69">
        <v>23</v>
      </c>
      <c r="C110" s="84">
        <f t="shared" si="10"/>
        <v>0</v>
      </c>
      <c r="D110" s="85">
        <f t="shared" si="11"/>
        <v>0</v>
      </c>
      <c r="E110" s="72" t="s">
        <v>825</v>
      </c>
      <c r="F110" s="72" t="s">
        <v>815</v>
      </c>
      <c r="G110" s="72" t="s">
        <v>657</v>
      </c>
      <c r="H110" s="72" t="s">
        <v>725</v>
      </c>
      <c r="I110" s="72" t="s">
        <v>850</v>
      </c>
      <c r="J110" s="72">
        <v>1957</v>
      </c>
      <c r="K110" s="73" t="s">
        <v>43</v>
      </c>
      <c r="L110" s="68" t="s">
        <v>267</v>
      </c>
      <c r="M110" s="74">
        <f>IF(L110="",0,LOOKUP(L110,'Matrice classement'!$B$2:$C$19))</f>
        <v>0</v>
      </c>
      <c r="N110" s="75" t="s">
        <v>267</v>
      </c>
      <c r="O110" s="3">
        <v>16</v>
      </c>
      <c r="P110" s="74">
        <f>IF(O110="",0,LOOKUP(O110,'Matrice classement'!$B$2:$C$19))</f>
        <v>0</v>
      </c>
      <c r="Q110" s="1">
        <v>43</v>
      </c>
      <c r="R110" s="3"/>
      <c r="S110" s="74">
        <f>IF(R110="",0,LOOKUP(R110,'Matrice classement'!$B$2:$C$19))</f>
        <v>0</v>
      </c>
      <c r="T110" s="1"/>
      <c r="U110" s="3"/>
      <c r="V110" s="74">
        <f>IF(U110="",0,LOOKUP(U110,'Matrice classement'!$B$2:$C$19))</f>
        <v>0</v>
      </c>
      <c r="W110" s="1"/>
      <c r="X110" s="55"/>
    </row>
    <row r="111" spans="1:24" ht="19.5" customHeight="1" x14ac:dyDescent="0.5">
      <c r="A111" s="55"/>
      <c r="B111" s="69">
        <v>24</v>
      </c>
      <c r="C111" s="70">
        <f t="shared" si="10"/>
        <v>0</v>
      </c>
      <c r="D111" s="85">
        <f t="shared" si="11"/>
        <v>0</v>
      </c>
      <c r="E111" s="72" t="s">
        <v>826</v>
      </c>
      <c r="F111" s="72" t="s">
        <v>816</v>
      </c>
      <c r="G111" s="72" t="s">
        <v>658</v>
      </c>
      <c r="H111" s="72" t="s">
        <v>622</v>
      </c>
      <c r="I111" s="72" t="s">
        <v>851</v>
      </c>
      <c r="J111" s="72">
        <v>1963</v>
      </c>
      <c r="K111" s="73" t="s">
        <v>43</v>
      </c>
      <c r="L111" s="3" t="s">
        <v>267</v>
      </c>
      <c r="M111" s="74">
        <f>IF(L111="",0,LOOKUP(L111,'Matrice classement'!$B$2:$C$19))</f>
        <v>0</v>
      </c>
      <c r="N111" s="1" t="s">
        <v>267</v>
      </c>
      <c r="O111" s="68">
        <v>17</v>
      </c>
      <c r="P111" s="74">
        <f>IF(O111="",0,LOOKUP(O111,'Matrice classement'!$B$2:$C$19))</f>
        <v>0</v>
      </c>
      <c r="Q111" s="75">
        <v>52</v>
      </c>
      <c r="R111" s="68"/>
      <c r="S111" s="74">
        <f>IF(R111="",0,LOOKUP(R111,'Matrice classement'!$B$2:$C$19))</f>
        <v>0</v>
      </c>
      <c r="T111" s="75"/>
      <c r="U111" s="68"/>
      <c r="V111" s="74">
        <f>IF(U111="",0,LOOKUP(U111,'Matrice classement'!$B$2:$C$19))</f>
        <v>0</v>
      </c>
      <c r="W111" s="75"/>
      <c r="X111" s="55"/>
    </row>
    <row r="112" spans="1:24" ht="19.5" customHeight="1" x14ac:dyDescent="0.5">
      <c r="A112" s="55"/>
      <c r="B112" s="69">
        <v>25</v>
      </c>
      <c r="C112" s="70">
        <f t="shared" si="10"/>
        <v>0</v>
      </c>
      <c r="D112" s="85">
        <f t="shared" si="11"/>
        <v>0</v>
      </c>
      <c r="E112" s="72" t="s">
        <v>817</v>
      </c>
      <c r="F112" s="72" t="s">
        <v>828</v>
      </c>
      <c r="G112" s="72" t="s">
        <v>657</v>
      </c>
      <c r="H112" s="72" t="s">
        <v>725</v>
      </c>
      <c r="I112" s="72" t="s">
        <v>852</v>
      </c>
      <c r="J112" s="72">
        <v>1973</v>
      </c>
      <c r="K112" s="73" t="s">
        <v>43</v>
      </c>
      <c r="L112" s="3" t="s">
        <v>267</v>
      </c>
      <c r="M112" s="74">
        <f>IF(L112="",0,LOOKUP(L112,'Matrice classement'!$B$2:$C$19))</f>
        <v>0</v>
      </c>
      <c r="N112" s="1" t="s">
        <v>267</v>
      </c>
      <c r="O112" s="68">
        <v>18</v>
      </c>
      <c r="P112" s="74">
        <f>IF(O112="",0,LOOKUP(O112,'Matrice classement'!$B$2:$C$19))</f>
        <v>0</v>
      </c>
      <c r="Q112" s="75">
        <v>55</v>
      </c>
      <c r="R112" s="68"/>
      <c r="S112" s="74">
        <f>IF(R112="",0,LOOKUP(R112,'Matrice classement'!$B$2:$C$19))</f>
        <v>0</v>
      </c>
      <c r="T112" s="75"/>
      <c r="U112" s="68"/>
      <c r="V112" s="74">
        <f>IF(U112="",0,LOOKUP(U112,'Matrice classement'!$B$2:$C$19))</f>
        <v>0</v>
      </c>
      <c r="W112" s="75"/>
      <c r="X112" s="55"/>
    </row>
    <row r="113" spans="1:24" ht="19.5" customHeight="1" x14ac:dyDescent="0.5">
      <c r="A113" s="55"/>
      <c r="B113" s="69">
        <v>26</v>
      </c>
      <c r="C113" s="84">
        <f t="shared" si="10"/>
        <v>0</v>
      </c>
      <c r="D113" s="85">
        <f t="shared" si="11"/>
        <v>0</v>
      </c>
      <c r="E113" s="72" t="s">
        <v>750</v>
      </c>
      <c r="F113" s="72" t="s">
        <v>90</v>
      </c>
      <c r="G113" s="72" t="s">
        <v>658</v>
      </c>
      <c r="H113" s="72" t="s">
        <v>622</v>
      </c>
      <c r="I113" s="72" t="s">
        <v>853</v>
      </c>
      <c r="J113" s="72">
        <v>1995</v>
      </c>
      <c r="K113" s="73" t="s">
        <v>43</v>
      </c>
      <c r="L113" s="3" t="s">
        <v>267</v>
      </c>
      <c r="M113" s="74">
        <f>IF(L113="",0,LOOKUP(L113,'Matrice classement'!$B$2:$C$19))</f>
        <v>0</v>
      </c>
      <c r="N113" s="1" t="s">
        <v>267</v>
      </c>
      <c r="O113" s="68">
        <v>19</v>
      </c>
      <c r="P113" s="74">
        <f>IF(O113="",0,LOOKUP(O113,'Matrice classement'!$B$2:$C$19))</f>
        <v>0</v>
      </c>
      <c r="Q113" s="75">
        <v>61</v>
      </c>
      <c r="R113" s="68"/>
      <c r="S113" s="74">
        <f>IF(R113="",0,LOOKUP(R113,'Matrice classement'!$B$2:$C$19))</f>
        <v>0</v>
      </c>
      <c r="T113" s="75"/>
      <c r="U113" s="68"/>
      <c r="V113" s="74">
        <f>IF(U113="",0,LOOKUP(U113,'Matrice classement'!$B$2:$C$19))</f>
        <v>0</v>
      </c>
      <c r="W113" s="75"/>
      <c r="X113" s="55"/>
    </row>
    <row r="114" spans="1:24" ht="19.5" customHeight="1" x14ac:dyDescent="0.5">
      <c r="A114" s="55"/>
      <c r="B114" s="69">
        <v>27</v>
      </c>
      <c r="C114" s="84">
        <f t="shared" si="10"/>
        <v>0</v>
      </c>
      <c r="D114" s="85">
        <f t="shared" si="11"/>
        <v>0</v>
      </c>
      <c r="E114" s="72" t="s">
        <v>818</v>
      </c>
      <c r="F114" s="72" t="s">
        <v>519</v>
      </c>
      <c r="G114" s="72" t="s">
        <v>657</v>
      </c>
      <c r="H114" s="72" t="s">
        <v>725</v>
      </c>
      <c r="I114" s="72" t="s">
        <v>854</v>
      </c>
      <c r="J114" s="72">
        <v>1948</v>
      </c>
      <c r="K114" s="73" t="s">
        <v>43</v>
      </c>
      <c r="L114" s="68" t="s">
        <v>267</v>
      </c>
      <c r="M114" s="74">
        <f>IF(L114="",0,LOOKUP(L114,'Matrice classement'!$B$2:$C$19))</f>
        <v>0</v>
      </c>
      <c r="N114" s="75" t="s">
        <v>267</v>
      </c>
      <c r="O114" s="3">
        <v>20</v>
      </c>
      <c r="P114" s="74">
        <f>IF(O114="",0,LOOKUP(O114,'Matrice classement'!$B$2:$C$19))</f>
        <v>0</v>
      </c>
      <c r="Q114" s="1">
        <v>67</v>
      </c>
      <c r="R114" s="3"/>
      <c r="S114" s="74">
        <f>IF(R114="",0,LOOKUP(R114,'Matrice classement'!$B$2:$C$19))</f>
        <v>0</v>
      </c>
      <c r="T114" s="1"/>
      <c r="U114" s="68"/>
      <c r="V114" s="74">
        <f>IF(U114="",0,LOOKUP(U114,'Matrice classement'!$B$2:$C$19))</f>
        <v>0</v>
      </c>
      <c r="W114" s="75"/>
      <c r="X114" s="55"/>
    </row>
    <row r="115" spans="1:24" ht="19.5" customHeight="1" x14ac:dyDescent="0.5">
      <c r="A115" s="55"/>
      <c r="B115" s="69">
        <v>28</v>
      </c>
      <c r="C115" s="84">
        <f t="shared" si="10"/>
        <v>0</v>
      </c>
      <c r="D115" s="85">
        <f t="shared" si="11"/>
        <v>0</v>
      </c>
      <c r="E115" s="72" t="s">
        <v>832</v>
      </c>
      <c r="F115" s="72" t="s">
        <v>149</v>
      </c>
      <c r="G115" s="72" t="s">
        <v>834</v>
      </c>
      <c r="H115" s="72" t="s">
        <v>622</v>
      </c>
      <c r="I115" s="72" t="s">
        <v>855</v>
      </c>
      <c r="J115" s="72">
        <v>1960</v>
      </c>
      <c r="K115" s="73" t="s">
        <v>43</v>
      </c>
      <c r="L115" s="68" t="s">
        <v>267</v>
      </c>
      <c r="M115" s="74">
        <f>IF(L115="",0,LOOKUP(L115,'Matrice classement'!$B$2:$C$19))</f>
        <v>0</v>
      </c>
      <c r="N115" s="75" t="s">
        <v>267</v>
      </c>
      <c r="O115" s="3" t="s">
        <v>257</v>
      </c>
      <c r="P115" s="74">
        <f>IF(O115="",0,LOOKUP(O115,'Matrice classement'!$B$2:$C$19))</f>
        <v>0</v>
      </c>
      <c r="Q115" s="1" t="s">
        <v>257</v>
      </c>
      <c r="R115" s="3"/>
      <c r="S115" s="74">
        <f>IF(R115="",0,LOOKUP(R115,'Matrice classement'!$B$2:$C$19))</f>
        <v>0</v>
      </c>
      <c r="T115" s="1"/>
      <c r="U115" s="68"/>
      <c r="V115" s="74">
        <f>IF(U115="",0,LOOKUP(U115,'Matrice classement'!$B$2:$C$19))</f>
        <v>0</v>
      </c>
      <c r="W115" s="75"/>
      <c r="X115" s="55"/>
    </row>
    <row r="116" spans="1:24" ht="19.8" x14ac:dyDescent="0.5">
      <c r="A116" s="55"/>
      <c r="B116" s="69">
        <v>29</v>
      </c>
      <c r="C116" s="84">
        <f t="shared" si="10"/>
        <v>0</v>
      </c>
      <c r="D116" s="85">
        <f t="shared" si="11"/>
        <v>0</v>
      </c>
      <c r="E116" s="72" t="s">
        <v>704</v>
      </c>
      <c r="F116" s="72" t="s">
        <v>833</v>
      </c>
      <c r="G116" s="72" t="s">
        <v>657</v>
      </c>
      <c r="H116" s="72" t="s">
        <v>725</v>
      </c>
      <c r="I116" s="72" t="s">
        <v>856</v>
      </c>
      <c r="J116" s="72">
        <v>1948</v>
      </c>
      <c r="K116" s="73" t="s">
        <v>43</v>
      </c>
      <c r="L116" s="68" t="s">
        <v>267</v>
      </c>
      <c r="M116" s="74">
        <f>IF(L116="",0,LOOKUP(L116,'Matrice classement'!$B$2:$C$19))</f>
        <v>0</v>
      </c>
      <c r="N116" s="75" t="s">
        <v>267</v>
      </c>
      <c r="O116" s="3" t="s">
        <v>257</v>
      </c>
      <c r="P116" s="74">
        <f>IF(O116="",0,LOOKUP(O116,'Matrice classement'!$B$2:$C$19))</f>
        <v>0</v>
      </c>
      <c r="Q116" s="1" t="s">
        <v>257</v>
      </c>
      <c r="R116" s="3"/>
      <c r="S116" s="74">
        <f>IF(R116="",0,LOOKUP(R116,'Matrice classement'!$B$2:$C$19))</f>
        <v>0</v>
      </c>
      <c r="T116" s="1"/>
      <c r="U116" s="3"/>
      <c r="V116" s="74">
        <f>IF(U116="",0,LOOKUP(U116,'Matrice classement'!$B$2:$C$19))</f>
        <v>0</v>
      </c>
      <c r="W116" s="1"/>
      <c r="X116" s="55"/>
    </row>
    <row r="117" spans="1:24" ht="19.95" customHeight="1" x14ac:dyDescent="0.45">
      <c r="A117" s="55"/>
      <c r="B117" s="80"/>
      <c r="C117" s="80"/>
      <c r="D117" s="80"/>
      <c r="E117" s="80"/>
      <c r="F117" s="80"/>
      <c r="G117" s="80"/>
      <c r="H117" s="80"/>
      <c r="I117" s="80"/>
      <c r="J117" s="80"/>
      <c r="K117" s="80"/>
      <c r="L117" s="80"/>
      <c r="M117" s="80"/>
      <c r="N117" s="80"/>
      <c r="O117" s="89"/>
      <c r="P117" s="88"/>
      <c r="Q117" s="88"/>
      <c r="R117" s="89"/>
      <c r="S117" s="88"/>
      <c r="T117" s="88"/>
      <c r="U117" s="88"/>
      <c r="V117" s="88"/>
      <c r="W117" s="88"/>
      <c r="X117" s="55"/>
    </row>
    <row r="118" spans="1:24" ht="30" customHeight="1" x14ac:dyDescent="0.3">
      <c r="A118" s="55"/>
      <c r="B118" s="271" t="s">
        <v>82</v>
      </c>
      <c r="C118" s="272"/>
      <c r="D118" s="272"/>
      <c r="E118" s="272"/>
      <c r="F118" s="272"/>
      <c r="G118" s="272"/>
      <c r="H118" s="272"/>
      <c r="I118" s="272"/>
      <c r="J118" s="272"/>
      <c r="K118" s="273"/>
      <c r="L118" s="230" t="s">
        <v>702</v>
      </c>
      <c r="M118" s="231"/>
      <c r="N118" s="232"/>
      <c r="O118" s="324" t="s">
        <v>682</v>
      </c>
      <c r="P118" s="325"/>
      <c r="Q118" s="326"/>
      <c r="R118" s="230" t="s">
        <v>683</v>
      </c>
      <c r="S118" s="231"/>
      <c r="T118" s="232"/>
      <c r="U118" s="266" t="s">
        <v>684</v>
      </c>
      <c r="V118" s="231"/>
      <c r="W118" s="232"/>
      <c r="X118" s="55"/>
    </row>
    <row r="119" spans="1:24" ht="30" customHeight="1" x14ac:dyDescent="0.3">
      <c r="A119" s="55"/>
      <c r="B119" s="274"/>
      <c r="C119" s="275"/>
      <c r="D119" s="275"/>
      <c r="E119" s="275"/>
      <c r="F119" s="275"/>
      <c r="G119" s="275"/>
      <c r="H119" s="275"/>
      <c r="I119" s="275"/>
      <c r="J119" s="275"/>
      <c r="K119" s="276"/>
      <c r="L119" s="57" t="s">
        <v>530</v>
      </c>
      <c r="M119" s="57" t="s">
        <v>531</v>
      </c>
      <c r="N119" s="57" t="s">
        <v>532</v>
      </c>
      <c r="O119" s="57" t="s">
        <v>530</v>
      </c>
      <c r="P119" s="57" t="s">
        <v>531</v>
      </c>
      <c r="Q119" s="57" t="s">
        <v>533</v>
      </c>
      <c r="R119" s="57" t="s">
        <v>530</v>
      </c>
      <c r="S119" s="57" t="s">
        <v>531</v>
      </c>
      <c r="T119" s="57" t="s">
        <v>533</v>
      </c>
      <c r="U119" s="57" t="s">
        <v>530</v>
      </c>
      <c r="V119" s="57" t="s">
        <v>531</v>
      </c>
      <c r="W119" s="57" t="s">
        <v>533</v>
      </c>
      <c r="X119" s="55"/>
    </row>
    <row r="120" spans="1:24" ht="28.8" customHeight="1" x14ac:dyDescent="0.3">
      <c r="A120" s="55"/>
      <c r="B120" s="269" t="s">
        <v>76</v>
      </c>
      <c r="C120" s="260" t="s">
        <v>534</v>
      </c>
      <c r="D120" s="260" t="s">
        <v>552</v>
      </c>
      <c r="E120" s="262" t="s">
        <v>0</v>
      </c>
      <c r="F120" s="262" t="s">
        <v>1</v>
      </c>
      <c r="G120" s="262" t="s">
        <v>10</v>
      </c>
      <c r="H120" s="262" t="s">
        <v>83</v>
      </c>
      <c r="I120" s="262" t="s">
        <v>2</v>
      </c>
      <c r="J120" s="283" t="s">
        <v>180</v>
      </c>
      <c r="K120" s="262" t="s">
        <v>7</v>
      </c>
      <c r="L120" s="58">
        <v>10</v>
      </c>
      <c r="M120" s="58">
        <v>3</v>
      </c>
      <c r="N120" s="59">
        <f>IF(L120="","",AVERAGE(N123:N133)/(L120*M120))</f>
        <v>1.0083333333333333</v>
      </c>
      <c r="O120" s="58">
        <v>10</v>
      </c>
      <c r="P120" s="58">
        <v>3</v>
      </c>
      <c r="Q120" s="59">
        <f>IF(O120="","",AVERAGE(Q123:Q133)/(O120*P120))</f>
        <v>0.92380952380952386</v>
      </c>
      <c r="R120" s="58"/>
      <c r="S120" s="58"/>
      <c r="T120" s="59" t="str">
        <f>IF(R120="","",AVERAGE(T123:T133)/(R120*S120))</f>
        <v/>
      </c>
      <c r="U120" s="58"/>
      <c r="V120" s="58"/>
      <c r="W120" s="59" t="str">
        <f>IF(U120="","",AVERAGE(W123:W133)/(U120*V120))</f>
        <v/>
      </c>
      <c r="X120" s="55"/>
    </row>
    <row r="121" spans="1:24" ht="15.6" x14ac:dyDescent="0.35">
      <c r="A121" s="55"/>
      <c r="B121" s="270"/>
      <c r="C121" s="261"/>
      <c r="D121" s="261"/>
      <c r="E121" s="263"/>
      <c r="F121" s="263"/>
      <c r="G121" s="263"/>
      <c r="H121" s="263"/>
      <c r="I121" s="263"/>
      <c r="J121" s="284"/>
      <c r="K121" s="263"/>
      <c r="L121" s="60" t="s">
        <v>72</v>
      </c>
      <c r="M121" s="60" t="s">
        <v>73</v>
      </c>
      <c r="N121" s="60" t="s">
        <v>66</v>
      </c>
      <c r="O121" s="60" t="s">
        <v>72</v>
      </c>
      <c r="P121" s="60" t="s">
        <v>73</v>
      </c>
      <c r="Q121" s="60" t="s">
        <v>66</v>
      </c>
      <c r="R121" s="60" t="s">
        <v>72</v>
      </c>
      <c r="S121" s="60" t="s">
        <v>73</v>
      </c>
      <c r="T121" s="60" t="s">
        <v>66</v>
      </c>
      <c r="U121" s="60" t="s">
        <v>72</v>
      </c>
      <c r="V121" s="60" t="s">
        <v>73</v>
      </c>
      <c r="W121" s="60" t="s">
        <v>66</v>
      </c>
      <c r="X121" s="55"/>
    </row>
    <row r="122" spans="1:24" ht="19.8" x14ac:dyDescent="0.5">
      <c r="A122" s="55"/>
      <c r="B122" s="69">
        <v>1</v>
      </c>
      <c r="C122" s="84">
        <f t="shared" ref="C122:C133" si="12">M122+P122+S122+V122</f>
        <v>20</v>
      </c>
      <c r="D122" s="85">
        <f t="shared" ref="D122:D133" si="13">M122+P122+S122+V122</f>
        <v>20</v>
      </c>
      <c r="E122" s="72" t="s">
        <v>749</v>
      </c>
      <c r="F122" s="72" t="s">
        <v>756</v>
      </c>
      <c r="G122" s="72" t="s">
        <v>659</v>
      </c>
      <c r="H122" s="72" t="s">
        <v>622</v>
      </c>
      <c r="I122" s="72" t="s">
        <v>760</v>
      </c>
      <c r="J122" s="72">
        <v>1961</v>
      </c>
      <c r="K122" s="73" t="s">
        <v>109</v>
      </c>
      <c r="L122" s="3" t="s">
        <v>267</v>
      </c>
      <c r="M122" s="74">
        <f>IF(L122="",0,LOOKUP(L122,'Matrice classement'!$B$2:$C$19))</f>
        <v>0</v>
      </c>
      <c r="N122" s="75" t="s">
        <v>267</v>
      </c>
      <c r="O122" s="68">
        <v>1</v>
      </c>
      <c r="P122" s="74">
        <f>IF(O122="",0,LOOKUP(O122,'Matrice classement'!$B$2:$C$19))</f>
        <v>20</v>
      </c>
      <c r="Q122" s="75">
        <v>10</v>
      </c>
      <c r="R122" s="68"/>
      <c r="S122" s="74">
        <f>IF(R122="",0,LOOKUP(R122,'Matrice classement'!$B$2:$C$19))</f>
        <v>0</v>
      </c>
      <c r="T122" s="75"/>
      <c r="U122" s="3"/>
      <c r="V122" s="74">
        <f>IF(U122="",0,LOOKUP(U122,'Matrice classement'!$B$2:$C$19))</f>
        <v>0</v>
      </c>
      <c r="W122" s="75"/>
      <c r="X122" s="55"/>
    </row>
    <row r="123" spans="1:24" ht="19.8" x14ac:dyDescent="0.5">
      <c r="A123" s="55"/>
      <c r="B123" s="69">
        <v>2</v>
      </c>
      <c r="C123" s="84">
        <f t="shared" si="12"/>
        <v>20</v>
      </c>
      <c r="D123" s="85">
        <f t="shared" si="13"/>
        <v>20</v>
      </c>
      <c r="E123" s="72" t="s">
        <v>562</v>
      </c>
      <c r="F123" s="72" t="s">
        <v>49</v>
      </c>
      <c r="G123" s="72" t="s">
        <v>524</v>
      </c>
      <c r="H123" s="72" t="s">
        <v>560</v>
      </c>
      <c r="I123" s="72" t="s">
        <v>563</v>
      </c>
      <c r="J123" s="72">
        <v>1983</v>
      </c>
      <c r="K123" s="73" t="s">
        <v>109</v>
      </c>
      <c r="L123" s="68">
        <v>1</v>
      </c>
      <c r="M123" s="74">
        <f>IF(L123="",0,LOOKUP(L123,'Matrice classement'!$B$2:$C$19))</f>
        <v>20</v>
      </c>
      <c r="N123" s="75">
        <v>15</v>
      </c>
      <c r="O123" s="68" t="s">
        <v>267</v>
      </c>
      <c r="P123" s="74">
        <f>IF(O123="",0,LOOKUP(O123,'Matrice classement'!$B$2:$C$19))</f>
        <v>0</v>
      </c>
      <c r="Q123" s="75" t="s">
        <v>267</v>
      </c>
      <c r="R123" s="68"/>
      <c r="S123" s="74">
        <f>IF(R123="",0,LOOKUP(R123,'Matrice classement'!$B$2:$C$19))</f>
        <v>0</v>
      </c>
      <c r="T123" s="75"/>
      <c r="U123" s="3"/>
      <c r="V123" s="74">
        <f>IF(U123="",0,LOOKUP(U123,'Matrice classement'!$B$2:$C$19))</f>
        <v>0</v>
      </c>
      <c r="W123" s="75"/>
      <c r="X123" s="55"/>
    </row>
    <row r="124" spans="1:24" ht="19.8" x14ac:dyDescent="0.5">
      <c r="A124" s="55"/>
      <c r="B124" s="69">
        <v>3</v>
      </c>
      <c r="C124" s="84">
        <f t="shared" si="12"/>
        <v>17</v>
      </c>
      <c r="D124" s="85">
        <f t="shared" si="13"/>
        <v>17</v>
      </c>
      <c r="E124" s="72" t="s">
        <v>751</v>
      </c>
      <c r="F124" s="72" t="s">
        <v>132</v>
      </c>
      <c r="G124" s="72" t="s">
        <v>659</v>
      </c>
      <c r="H124" s="72" t="s">
        <v>622</v>
      </c>
      <c r="I124" s="72" t="s">
        <v>761</v>
      </c>
      <c r="J124" s="72">
        <v>1971</v>
      </c>
      <c r="K124" s="73" t="s">
        <v>109</v>
      </c>
      <c r="L124" s="68" t="s">
        <v>267</v>
      </c>
      <c r="M124" s="74">
        <f>IF(L124="",0,LOOKUP(L124,'Matrice classement'!$B$2:$C$19))</f>
        <v>0</v>
      </c>
      <c r="N124" s="75" t="s">
        <v>267</v>
      </c>
      <c r="O124" s="3">
        <v>2</v>
      </c>
      <c r="P124" s="74">
        <f>IF(O124="",0,LOOKUP(O124,'Matrice classement'!$B$2:$C$19))</f>
        <v>17</v>
      </c>
      <c r="Q124" s="1">
        <v>17</v>
      </c>
      <c r="R124" s="3"/>
      <c r="S124" s="74">
        <f>IF(R124="",0,LOOKUP(R124,'Matrice classement'!$B$2:$C$19))</f>
        <v>0</v>
      </c>
      <c r="T124" s="1"/>
      <c r="U124" s="68"/>
      <c r="V124" s="74">
        <f>IF(U124="",0,LOOKUP(U124,'Matrice classement'!$B$2:$C$19))</f>
        <v>0</v>
      </c>
      <c r="W124" s="75"/>
      <c r="X124" s="55"/>
    </row>
    <row r="125" spans="1:24" ht="19.8" x14ac:dyDescent="0.5">
      <c r="A125" s="55"/>
      <c r="B125" s="69">
        <v>4</v>
      </c>
      <c r="C125" s="84">
        <f t="shared" si="12"/>
        <v>17</v>
      </c>
      <c r="D125" s="85">
        <f t="shared" si="13"/>
        <v>17</v>
      </c>
      <c r="E125" s="72" t="s">
        <v>602</v>
      </c>
      <c r="F125" s="72" t="s">
        <v>603</v>
      </c>
      <c r="G125" s="72" t="s">
        <v>20</v>
      </c>
      <c r="H125" s="72" t="s">
        <v>560</v>
      </c>
      <c r="I125" s="72" t="s">
        <v>604</v>
      </c>
      <c r="J125" s="72">
        <v>2002</v>
      </c>
      <c r="K125" s="73" t="s">
        <v>109</v>
      </c>
      <c r="L125" s="68">
        <v>2</v>
      </c>
      <c r="M125" s="74">
        <f>IF(L125="",0,LOOKUP(L125,'Matrice classement'!$B$2:$C$19))</f>
        <v>17</v>
      </c>
      <c r="N125" s="75">
        <v>25</v>
      </c>
      <c r="O125" s="68" t="s">
        <v>267</v>
      </c>
      <c r="P125" s="74">
        <f>IF(O125="",0,LOOKUP(O125,'Matrice classement'!$B$2:$C$19))</f>
        <v>0</v>
      </c>
      <c r="Q125" s="75" t="s">
        <v>267</v>
      </c>
      <c r="R125" s="68"/>
      <c r="S125" s="74">
        <f>IF(R125="",0,LOOKUP(R125,'Matrice classement'!$B$2:$C$19))</f>
        <v>0</v>
      </c>
      <c r="T125" s="75"/>
      <c r="U125" s="3"/>
      <c r="V125" s="74">
        <f>IF(U125="",0,LOOKUP(U125,'Matrice classement'!$B$2:$C$19))</f>
        <v>0</v>
      </c>
      <c r="W125" s="75"/>
      <c r="X125" s="55"/>
    </row>
    <row r="126" spans="1:24" ht="19.8" x14ac:dyDescent="0.5">
      <c r="A126" s="55"/>
      <c r="B126" s="69">
        <v>5</v>
      </c>
      <c r="C126" s="84">
        <f t="shared" si="12"/>
        <v>15</v>
      </c>
      <c r="D126" s="85">
        <f t="shared" si="13"/>
        <v>15</v>
      </c>
      <c r="E126" s="72" t="s">
        <v>752</v>
      </c>
      <c r="F126" s="72" t="s">
        <v>17</v>
      </c>
      <c r="G126" s="72" t="s">
        <v>657</v>
      </c>
      <c r="H126" s="72" t="s">
        <v>725</v>
      </c>
      <c r="I126" s="72" t="s">
        <v>762</v>
      </c>
      <c r="J126" s="72">
        <v>1972</v>
      </c>
      <c r="K126" s="73" t="s">
        <v>109</v>
      </c>
      <c r="L126" s="68" t="s">
        <v>267</v>
      </c>
      <c r="M126" s="74">
        <f>IF(L126="",0,LOOKUP(L126,'Matrice classement'!$B$2:$C$19))</f>
        <v>0</v>
      </c>
      <c r="N126" s="75" t="s">
        <v>267</v>
      </c>
      <c r="O126" s="68">
        <v>3</v>
      </c>
      <c r="P126" s="74">
        <f>IF(O126="",0,LOOKUP(O126,'Matrice classement'!$B$2:$C$19))</f>
        <v>15</v>
      </c>
      <c r="Q126" s="75">
        <v>21</v>
      </c>
      <c r="R126" s="68"/>
      <c r="S126" s="74">
        <f>IF(R126="",0,LOOKUP(R126,'Matrice classement'!$B$2:$C$19))</f>
        <v>0</v>
      </c>
      <c r="T126" s="75"/>
      <c r="U126" s="3"/>
      <c r="V126" s="74">
        <f>IF(U126="",0,LOOKUP(U126,'Matrice classement'!$B$2:$C$19))</f>
        <v>0</v>
      </c>
      <c r="W126" s="75"/>
      <c r="X126" s="55"/>
    </row>
    <row r="127" spans="1:24" ht="19.8" x14ac:dyDescent="0.5">
      <c r="A127" s="55"/>
      <c r="B127" s="69">
        <v>6</v>
      </c>
      <c r="C127" s="84">
        <f t="shared" si="12"/>
        <v>15</v>
      </c>
      <c r="D127" s="85">
        <f t="shared" si="13"/>
        <v>15</v>
      </c>
      <c r="E127" s="72" t="s">
        <v>3</v>
      </c>
      <c r="F127" s="72" t="s">
        <v>107</v>
      </c>
      <c r="G127" s="72" t="s">
        <v>20</v>
      </c>
      <c r="H127" s="72" t="s">
        <v>560</v>
      </c>
      <c r="I127" s="72" t="s">
        <v>517</v>
      </c>
      <c r="J127" s="72">
        <v>1958</v>
      </c>
      <c r="K127" s="73" t="s">
        <v>109</v>
      </c>
      <c r="L127" s="68">
        <v>3</v>
      </c>
      <c r="M127" s="74">
        <f>IF(L127="",0,LOOKUP(L127,'Matrice classement'!$B$2:$C$19))</f>
        <v>15</v>
      </c>
      <c r="N127" s="75">
        <v>31</v>
      </c>
      <c r="O127" s="3" t="s">
        <v>267</v>
      </c>
      <c r="P127" s="74">
        <f>IF(O127="",0,LOOKUP(O127,'Matrice classement'!$B$2:$C$19))</f>
        <v>0</v>
      </c>
      <c r="Q127" s="1" t="s">
        <v>267</v>
      </c>
      <c r="R127" s="3"/>
      <c r="S127" s="74">
        <f>IF(R127="",0,LOOKUP(R127,'Matrice classement'!$B$2:$C$19))</f>
        <v>0</v>
      </c>
      <c r="T127" s="1"/>
      <c r="U127" s="68"/>
      <c r="V127" s="74">
        <f>IF(U127="",0,LOOKUP(U127,'Matrice classement'!$B$2:$C$19))</f>
        <v>0</v>
      </c>
      <c r="W127" s="75"/>
      <c r="X127" s="55"/>
    </row>
    <row r="128" spans="1:24" ht="19.8" x14ac:dyDescent="0.5">
      <c r="A128" s="55"/>
      <c r="B128" s="69">
        <v>7</v>
      </c>
      <c r="C128" s="84">
        <f t="shared" si="12"/>
        <v>13</v>
      </c>
      <c r="D128" s="85">
        <f t="shared" si="13"/>
        <v>13</v>
      </c>
      <c r="E128" s="72" t="s">
        <v>754</v>
      </c>
      <c r="F128" s="72" t="s">
        <v>757</v>
      </c>
      <c r="G128" s="72" t="s">
        <v>661</v>
      </c>
      <c r="H128" s="72" t="s">
        <v>622</v>
      </c>
      <c r="I128" s="72" t="s">
        <v>767</v>
      </c>
      <c r="J128" s="72">
        <v>2000</v>
      </c>
      <c r="K128" s="73" t="s">
        <v>109</v>
      </c>
      <c r="L128" s="68" t="s">
        <v>267</v>
      </c>
      <c r="M128" s="74">
        <f>IF(L128="",0,LOOKUP(L128,'Matrice classement'!$B$2:$C$19))</f>
        <v>0</v>
      </c>
      <c r="N128" s="75" t="s">
        <v>267</v>
      </c>
      <c r="O128" s="3">
        <v>4</v>
      </c>
      <c r="P128" s="74">
        <f>IF(O128="",0,LOOKUP(O128,'Matrice classement'!$B$2:$C$19))</f>
        <v>13</v>
      </c>
      <c r="Q128" s="1">
        <v>23</v>
      </c>
      <c r="R128" s="3"/>
      <c r="S128" s="74">
        <f>IF(R128="",0,LOOKUP(R128,'Matrice classement'!$B$2:$C$19))</f>
        <v>0</v>
      </c>
      <c r="T128" s="1"/>
      <c r="U128" s="68"/>
      <c r="V128" s="74">
        <f>IF(U128="",0,LOOKUP(U128,'Matrice classement'!$B$2:$C$19))</f>
        <v>0</v>
      </c>
      <c r="W128" s="75"/>
      <c r="X128" s="55"/>
    </row>
    <row r="129" spans="1:24" ht="19.8" x14ac:dyDescent="0.5">
      <c r="A129" s="55"/>
      <c r="B129" s="69">
        <v>8</v>
      </c>
      <c r="C129" s="84">
        <f t="shared" si="12"/>
        <v>13</v>
      </c>
      <c r="D129" s="85">
        <f t="shared" si="13"/>
        <v>13</v>
      </c>
      <c r="E129" s="72" t="s">
        <v>614</v>
      </c>
      <c r="F129" s="72" t="s">
        <v>25</v>
      </c>
      <c r="G129" s="72" t="s">
        <v>23</v>
      </c>
      <c r="H129" s="72" t="s">
        <v>560</v>
      </c>
      <c r="I129" s="72" t="s">
        <v>598</v>
      </c>
      <c r="J129" s="72">
        <v>1981</v>
      </c>
      <c r="K129" s="73" t="s">
        <v>109</v>
      </c>
      <c r="L129" s="3">
        <v>4</v>
      </c>
      <c r="M129" s="74">
        <f>IF(L129="",0,LOOKUP(L129,'Matrice classement'!$B$2:$C$19))</f>
        <v>13</v>
      </c>
      <c r="N129" s="1">
        <v>50</v>
      </c>
      <c r="O129" s="68" t="s">
        <v>267</v>
      </c>
      <c r="P129" s="74">
        <f>IF(O129="",0,LOOKUP(O129,'Matrice classement'!$B$2:$C$19))</f>
        <v>0</v>
      </c>
      <c r="Q129" s="75" t="s">
        <v>267</v>
      </c>
      <c r="R129" s="68"/>
      <c r="S129" s="74">
        <f>IF(R129="",0,LOOKUP(R129,'Matrice classement'!$B$2:$C$19))</f>
        <v>0</v>
      </c>
      <c r="T129" s="75"/>
      <c r="U129" s="68"/>
      <c r="V129" s="74">
        <f>IF(U129="",0,LOOKUP(U129,'Matrice classement'!$B$2:$C$19))</f>
        <v>0</v>
      </c>
      <c r="W129" s="75"/>
      <c r="X129" s="55"/>
    </row>
    <row r="130" spans="1:24" ht="19.8" x14ac:dyDescent="0.5">
      <c r="A130" s="55"/>
      <c r="B130" s="69">
        <v>9</v>
      </c>
      <c r="C130" s="84">
        <f t="shared" si="12"/>
        <v>11</v>
      </c>
      <c r="D130" s="85">
        <f t="shared" si="13"/>
        <v>11</v>
      </c>
      <c r="E130" s="72" t="s">
        <v>750</v>
      </c>
      <c r="F130" s="72" t="s">
        <v>380</v>
      </c>
      <c r="G130" s="72" t="s">
        <v>658</v>
      </c>
      <c r="H130" s="72" t="s">
        <v>622</v>
      </c>
      <c r="I130" s="72" t="s">
        <v>763</v>
      </c>
      <c r="J130" s="72">
        <v>1968</v>
      </c>
      <c r="K130" s="73" t="s">
        <v>109</v>
      </c>
      <c r="L130" s="68" t="s">
        <v>267</v>
      </c>
      <c r="M130" s="74">
        <f>IF(L130="",0,LOOKUP(L130,'Matrice classement'!$B$2:$C$19))</f>
        <v>0</v>
      </c>
      <c r="N130" s="75" t="s">
        <v>267</v>
      </c>
      <c r="O130" s="68">
        <v>5</v>
      </c>
      <c r="P130" s="74">
        <f>IF(O130="",0,LOOKUP(O130,'Matrice classement'!$B$2:$C$19))</f>
        <v>11</v>
      </c>
      <c r="Q130" s="75">
        <v>29</v>
      </c>
      <c r="R130" s="68"/>
      <c r="S130" s="74">
        <f>IF(R130="",0,LOOKUP(R130,'Matrice classement'!$B$2:$C$19))</f>
        <v>0</v>
      </c>
      <c r="T130" s="75"/>
      <c r="U130" s="3"/>
      <c r="V130" s="74">
        <f>IF(U130="",0,LOOKUP(U130,'Matrice classement'!$B$2:$C$19))</f>
        <v>0</v>
      </c>
      <c r="W130" s="75"/>
      <c r="X130" s="55"/>
    </row>
    <row r="131" spans="1:24" ht="19.8" x14ac:dyDescent="0.5">
      <c r="A131" s="55"/>
      <c r="B131" s="69">
        <v>10</v>
      </c>
      <c r="C131" s="84">
        <f t="shared" si="12"/>
        <v>10</v>
      </c>
      <c r="D131" s="85">
        <f t="shared" si="13"/>
        <v>10</v>
      </c>
      <c r="E131" s="72" t="s">
        <v>753</v>
      </c>
      <c r="F131" s="72" t="s">
        <v>758</v>
      </c>
      <c r="G131" s="72" t="s">
        <v>661</v>
      </c>
      <c r="H131" s="72" t="s">
        <v>622</v>
      </c>
      <c r="I131" s="72" t="s">
        <v>764</v>
      </c>
      <c r="J131" s="72">
        <v>1958</v>
      </c>
      <c r="K131" s="73" t="s">
        <v>109</v>
      </c>
      <c r="L131" s="68" t="s">
        <v>267</v>
      </c>
      <c r="M131" s="74">
        <f>IF(L131="",0,LOOKUP(L131,'Matrice classement'!$B$2:$C$19))</f>
        <v>0</v>
      </c>
      <c r="N131" s="75" t="s">
        <v>267</v>
      </c>
      <c r="O131" s="3">
        <v>6</v>
      </c>
      <c r="P131" s="74">
        <f>IF(O131="",0,LOOKUP(O131,'Matrice classement'!$B$2:$C$19))</f>
        <v>10</v>
      </c>
      <c r="Q131" s="1">
        <v>31</v>
      </c>
      <c r="R131" s="3"/>
      <c r="S131" s="74">
        <f>IF(R131="",0,LOOKUP(R131,'Matrice classement'!$B$2:$C$19))</f>
        <v>0</v>
      </c>
      <c r="T131" s="1"/>
      <c r="U131" s="68"/>
      <c r="V131" s="74">
        <f>IF(U131="",0,LOOKUP(U131,'Matrice classement'!$B$2:$C$19))</f>
        <v>0</v>
      </c>
      <c r="W131" s="75"/>
      <c r="X131" s="55"/>
    </row>
    <row r="132" spans="1:24" ht="19.8" x14ac:dyDescent="0.5">
      <c r="A132" s="55"/>
      <c r="B132" s="69">
        <v>11</v>
      </c>
      <c r="C132" s="84">
        <f t="shared" si="12"/>
        <v>9</v>
      </c>
      <c r="D132" s="85">
        <f t="shared" si="13"/>
        <v>9</v>
      </c>
      <c r="E132" s="72" t="s">
        <v>754</v>
      </c>
      <c r="F132" s="72" t="s">
        <v>759</v>
      </c>
      <c r="G132" s="72" t="s">
        <v>661</v>
      </c>
      <c r="H132" s="72" t="s">
        <v>622</v>
      </c>
      <c r="I132" s="72" t="s">
        <v>765</v>
      </c>
      <c r="J132" s="72">
        <v>1964</v>
      </c>
      <c r="K132" s="73" t="s">
        <v>109</v>
      </c>
      <c r="L132" s="68" t="s">
        <v>267</v>
      </c>
      <c r="M132" s="74">
        <f>IF(L132="",0,LOOKUP(L132,'Matrice classement'!$B$2:$C$19))</f>
        <v>0</v>
      </c>
      <c r="N132" s="75" t="s">
        <v>267</v>
      </c>
      <c r="O132" s="68">
        <v>7</v>
      </c>
      <c r="P132" s="74">
        <f>IF(O132="",0,LOOKUP(O132,'Matrice classement'!$B$2:$C$19))</f>
        <v>9</v>
      </c>
      <c r="Q132" s="75">
        <v>35</v>
      </c>
      <c r="R132" s="68"/>
      <c r="S132" s="74">
        <f>IF(R132="",0,LOOKUP(R132,'Matrice classement'!$B$2:$C$19))</f>
        <v>0</v>
      </c>
      <c r="T132" s="75"/>
      <c r="U132" s="3"/>
      <c r="V132" s="74">
        <f>IF(U132="",0,LOOKUP(U132,'Matrice classement'!$B$2:$C$19))</f>
        <v>0</v>
      </c>
      <c r="W132" s="75"/>
      <c r="X132" s="55"/>
    </row>
    <row r="133" spans="1:24" ht="19.8" x14ac:dyDescent="0.5">
      <c r="A133" s="55"/>
      <c r="B133" s="69">
        <v>12</v>
      </c>
      <c r="C133" s="84">
        <f t="shared" si="12"/>
        <v>8</v>
      </c>
      <c r="D133" s="85">
        <f t="shared" si="13"/>
        <v>8</v>
      </c>
      <c r="E133" s="72" t="s">
        <v>755</v>
      </c>
      <c r="F133" s="72" t="s">
        <v>247</v>
      </c>
      <c r="G133" s="72" t="s">
        <v>661</v>
      </c>
      <c r="H133" s="72" t="s">
        <v>622</v>
      </c>
      <c r="I133" s="72" t="s">
        <v>766</v>
      </c>
      <c r="J133" s="72">
        <v>1964</v>
      </c>
      <c r="K133" s="73" t="s">
        <v>109</v>
      </c>
      <c r="L133" s="68" t="s">
        <v>267</v>
      </c>
      <c r="M133" s="74">
        <f>IF(L133="",0,LOOKUP(L133,'Matrice classement'!$B$2:$C$19))</f>
        <v>0</v>
      </c>
      <c r="N133" s="75" t="s">
        <v>267</v>
      </c>
      <c r="O133" s="3">
        <v>8</v>
      </c>
      <c r="P133" s="74">
        <f>IF(O133="",0,LOOKUP(O133,'Matrice classement'!$B$2:$C$19))</f>
        <v>8</v>
      </c>
      <c r="Q133" s="1">
        <v>38</v>
      </c>
      <c r="R133" s="3"/>
      <c r="S133" s="74">
        <f>IF(R133="",0,LOOKUP(R133,'Matrice classement'!$B$2:$C$19))</f>
        <v>0</v>
      </c>
      <c r="T133" s="1"/>
      <c r="U133" s="68"/>
      <c r="V133" s="74">
        <f>IF(U133="",0,LOOKUP(U133,'Matrice classement'!$B$2:$C$19))</f>
        <v>0</v>
      </c>
      <c r="W133" s="75"/>
      <c r="X133" s="55"/>
    </row>
    <row r="134" spans="1:24" ht="18.600000000000001" x14ac:dyDescent="0.45">
      <c r="A134" s="55"/>
      <c r="B134" s="88"/>
      <c r="C134" s="88"/>
      <c r="D134" s="88"/>
      <c r="E134" s="88"/>
      <c r="F134" s="88"/>
      <c r="G134" s="88"/>
      <c r="H134" s="88"/>
      <c r="I134" s="88"/>
      <c r="J134" s="88"/>
      <c r="K134" s="88"/>
      <c r="L134" s="88"/>
      <c r="M134" s="88"/>
      <c r="N134" s="80"/>
      <c r="O134" s="88"/>
      <c r="P134" s="88"/>
      <c r="Q134" s="88"/>
      <c r="R134" s="88"/>
      <c r="S134" s="88"/>
      <c r="T134" s="88"/>
      <c r="U134" s="88"/>
      <c r="V134" s="88"/>
      <c r="W134" s="88"/>
      <c r="X134" s="55"/>
    </row>
    <row r="135" spans="1:24" ht="30" customHeight="1" x14ac:dyDescent="0.3">
      <c r="A135" s="55"/>
      <c r="B135" s="271" t="s">
        <v>71</v>
      </c>
      <c r="C135" s="272"/>
      <c r="D135" s="272"/>
      <c r="E135" s="272"/>
      <c r="F135" s="272"/>
      <c r="G135" s="272"/>
      <c r="H135" s="272"/>
      <c r="I135" s="272"/>
      <c r="J135" s="272"/>
      <c r="K135" s="273"/>
      <c r="L135" s="230" t="s">
        <v>702</v>
      </c>
      <c r="M135" s="231"/>
      <c r="N135" s="232"/>
      <c r="O135" s="324" t="s">
        <v>682</v>
      </c>
      <c r="P135" s="325"/>
      <c r="Q135" s="326"/>
      <c r="R135" s="230" t="s">
        <v>683</v>
      </c>
      <c r="S135" s="231"/>
      <c r="T135" s="232"/>
      <c r="U135" s="266" t="s">
        <v>684</v>
      </c>
      <c r="V135" s="231"/>
      <c r="W135" s="232"/>
      <c r="X135" s="55"/>
    </row>
    <row r="136" spans="1:24" ht="30" customHeight="1" x14ac:dyDescent="0.3">
      <c r="A136" s="55"/>
      <c r="B136" s="274"/>
      <c r="C136" s="275"/>
      <c r="D136" s="275"/>
      <c r="E136" s="275"/>
      <c r="F136" s="275"/>
      <c r="G136" s="275"/>
      <c r="H136" s="275"/>
      <c r="I136" s="275"/>
      <c r="J136" s="275"/>
      <c r="K136" s="276"/>
      <c r="L136" s="57" t="s">
        <v>530</v>
      </c>
      <c r="M136" s="57" t="s">
        <v>531</v>
      </c>
      <c r="N136" s="57" t="s">
        <v>532</v>
      </c>
      <c r="O136" s="57" t="s">
        <v>530</v>
      </c>
      <c r="P136" s="57" t="s">
        <v>531</v>
      </c>
      <c r="Q136" s="57" t="s">
        <v>533</v>
      </c>
      <c r="R136" s="57" t="s">
        <v>530</v>
      </c>
      <c r="S136" s="57" t="s">
        <v>531</v>
      </c>
      <c r="T136" s="57" t="s">
        <v>533</v>
      </c>
      <c r="U136" s="57" t="s">
        <v>530</v>
      </c>
      <c r="V136" s="57" t="s">
        <v>531</v>
      </c>
      <c r="W136" s="57" t="s">
        <v>533</v>
      </c>
      <c r="X136" s="55"/>
    </row>
    <row r="137" spans="1:24" ht="25.2" customHeight="1" x14ac:dyDescent="0.3">
      <c r="A137" s="55"/>
      <c r="B137" s="269" t="s">
        <v>76</v>
      </c>
      <c r="C137" s="260" t="s">
        <v>534</v>
      </c>
      <c r="D137" s="260" t="s">
        <v>552</v>
      </c>
      <c r="E137" s="262" t="s">
        <v>0</v>
      </c>
      <c r="F137" s="262" t="s">
        <v>1</v>
      </c>
      <c r="G137" s="262" t="s">
        <v>10</v>
      </c>
      <c r="H137" s="262" t="s">
        <v>83</v>
      </c>
      <c r="I137" s="262" t="s">
        <v>2</v>
      </c>
      <c r="J137" s="283" t="s">
        <v>180</v>
      </c>
      <c r="K137" s="262" t="s">
        <v>7</v>
      </c>
      <c r="L137" s="58">
        <v>10</v>
      </c>
      <c r="M137" s="58">
        <v>2</v>
      </c>
      <c r="N137" s="59">
        <f>IF(L137="","",AVERAGE(N139:N151)/(L137*M137))</f>
        <v>1.0285714285714287</v>
      </c>
      <c r="O137" s="58">
        <v>10</v>
      </c>
      <c r="P137" s="58">
        <v>2</v>
      </c>
      <c r="Q137" s="59">
        <f>IF(O137="","",AVERAGE(Q139:Q151)/(O137*P137))</f>
        <v>1.0428571428571429</v>
      </c>
      <c r="R137" s="58"/>
      <c r="S137" s="58"/>
      <c r="T137" s="59" t="str">
        <f>IF(R137="","",AVERAGE(T139:T151)/(R137*S137))</f>
        <v/>
      </c>
      <c r="U137" s="58"/>
      <c r="V137" s="58"/>
      <c r="W137" s="59" t="str">
        <f>IF(U137="","",AVERAGE(W139:W151)/(U137*V137))</f>
        <v/>
      </c>
      <c r="X137" s="55"/>
    </row>
    <row r="138" spans="1:24" ht="19.95" customHeight="1" x14ac:dyDescent="0.35">
      <c r="A138" s="55"/>
      <c r="B138" s="270"/>
      <c r="C138" s="261"/>
      <c r="D138" s="261"/>
      <c r="E138" s="263"/>
      <c r="F138" s="263"/>
      <c r="G138" s="263"/>
      <c r="H138" s="263"/>
      <c r="I138" s="263"/>
      <c r="J138" s="284"/>
      <c r="K138" s="263"/>
      <c r="L138" s="60" t="s">
        <v>72</v>
      </c>
      <c r="M138" s="60" t="s">
        <v>73</v>
      </c>
      <c r="N138" s="60" t="s">
        <v>66</v>
      </c>
      <c r="O138" s="60" t="s">
        <v>72</v>
      </c>
      <c r="P138" s="60" t="s">
        <v>73</v>
      </c>
      <c r="Q138" s="60" t="s">
        <v>66</v>
      </c>
      <c r="R138" s="60" t="s">
        <v>72</v>
      </c>
      <c r="S138" s="60" t="s">
        <v>73</v>
      </c>
      <c r="T138" s="60" t="s">
        <v>66</v>
      </c>
      <c r="U138" s="60" t="s">
        <v>72</v>
      </c>
      <c r="V138" s="60" t="s">
        <v>73</v>
      </c>
      <c r="W138" s="60" t="s">
        <v>66</v>
      </c>
      <c r="X138" s="55"/>
    </row>
    <row r="139" spans="1:24" ht="19.8" x14ac:dyDescent="0.5">
      <c r="A139" s="55"/>
      <c r="B139" s="69">
        <v>1</v>
      </c>
      <c r="C139" s="70">
        <f t="shared" ref="C139:C151" si="14">M139+P139+S139+V139</f>
        <v>28</v>
      </c>
      <c r="D139" s="85">
        <f t="shared" ref="D139:D151" si="15">M139+P139+S139+V139</f>
        <v>28</v>
      </c>
      <c r="E139" s="72" t="s">
        <v>189</v>
      </c>
      <c r="F139" s="72" t="s">
        <v>302</v>
      </c>
      <c r="G139" s="72" t="s">
        <v>343</v>
      </c>
      <c r="H139" s="72" t="s">
        <v>831</v>
      </c>
      <c r="I139" s="72" t="s">
        <v>870</v>
      </c>
      <c r="J139" s="72">
        <v>1956</v>
      </c>
      <c r="K139" s="73" t="s">
        <v>56</v>
      </c>
      <c r="L139" s="3">
        <v>3</v>
      </c>
      <c r="M139" s="74">
        <f>IF(L139="",0,LOOKUP(L139,'Matrice classement'!$B$2:$C$19))</f>
        <v>15</v>
      </c>
      <c r="N139" s="1">
        <v>10</v>
      </c>
      <c r="O139" s="68">
        <v>4</v>
      </c>
      <c r="P139" s="74">
        <f>IF(O139="",0,LOOKUP(O139,'Matrice classement'!$B$2:$C$19))</f>
        <v>13</v>
      </c>
      <c r="Q139" s="75">
        <v>15</v>
      </c>
      <c r="R139" s="68"/>
      <c r="S139" s="74">
        <f>IF(R139="",0,LOOKUP(R139,'Matrice classement'!$B$2:$C$19))</f>
        <v>0</v>
      </c>
      <c r="T139" s="75"/>
      <c r="U139" s="68"/>
      <c r="V139" s="74">
        <f>IF(U139="",0,LOOKUP(U139,'Matrice classement'!$B$2:$C$19))</f>
        <v>0</v>
      </c>
      <c r="W139" s="75"/>
      <c r="X139" s="55"/>
    </row>
    <row r="140" spans="1:24" ht="19.8" x14ac:dyDescent="0.5">
      <c r="A140" s="55"/>
      <c r="B140" s="69">
        <v>2</v>
      </c>
      <c r="C140" s="70">
        <f t="shared" si="14"/>
        <v>20</v>
      </c>
      <c r="D140" s="85">
        <f t="shared" si="15"/>
        <v>20</v>
      </c>
      <c r="E140" s="72" t="s">
        <v>864</v>
      </c>
      <c r="F140" s="72" t="s">
        <v>858</v>
      </c>
      <c r="G140" s="72" t="s">
        <v>658</v>
      </c>
      <c r="H140" s="72" t="s">
        <v>622</v>
      </c>
      <c r="I140" s="72" t="s">
        <v>869</v>
      </c>
      <c r="J140" s="72">
        <v>2006</v>
      </c>
      <c r="K140" s="73" t="s">
        <v>56</v>
      </c>
      <c r="L140" s="3" t="s">
        <v>267</v>
      </c>
      <c r="M140" s="74">
        <f>IF(L140="",0,LOOKUP(L140,'Matrice classement'!$B$2:$C$19))</f>
        <v>0</v>
      </c>
      <c r="N140" s="1" t="s">
        <v>267</v>
      </c>
      <c r="O140" s="68">
        <v>1</v>
      </c>
      <c r="P140" s="74">
        <f>IF(O140="",0,LOOKUP(O140,'Matrice classement'!$B$2:$C$19))</f>
        <v>20</v>
      </c>
      <c r="Q140" s="75">
        <v>4</v>
      </c>
      <c r="R140" s="68"/>
      <c r="S140" s="74">
        <f>IF(R140="",0,LOOKUP(R140,'Matrice classement'!$B$2:$C$19))</f>
        <v>0</v>
      </c>
      <c r="T140" s="75"/>
      <c r="U140" s="68"/>
      <c r="V140" s="74">
        <f>IF(U140="",0,LOOKUP(U140,'Matrice classement'!$B$2:$C$19))</f>
        <v>0</v>
      </c>
      <c r="W140" s="75"/>
      <c r="X140" s="55"/>
    </row>
    <row r="141" spans="1:24" ht="19.8" x14ac:dyDescent="0.5">
      <c r="A141" s="55"/>
      <c r="B141" s="69">
        <v>3</v>
      </c>
      <c r="C141" s="70">
        <f t="shared" si="14"/>
        <v>20</v>
      </c>
      <c r="D141" s="85">
        <f t="shared" si="15"/>
        <v>20</v>
      </c>
      <c r="E141" s="72" t="s">
        <v>605</v>
      </c>
      <c r="F141" s="72" t="s">
        <v>40</v>
      </c>
      <c r="G141" s="72" t="s">
        <v>23</v>
      </c>
      <c r="H141" s="72" t="s">
        <v>560</v>
      </c>
      <c r="I141" s="72" t="s">
        <v>606</v>
      </c>
      <c r="J141" s="72">
        <v>1980</v>
      </c>
      <c r="K141" s="73" t="s">
        <v>56</v>
      </c>
      <c r="L141" s="3">
        <v>1</v>
      </c>
      <c r="M141" s="74">
        <f>IF(L141="",0,LOOKUP(L141,'Matrice classement'!$B$2:$C$19))</f>
        <v>20</v>
      </c>
      <c r="N141" s="1">
        <v>5</v>
      </c>
      <c r="O141" s="68" t="s">
        <v>267</v>
      </c>
      <c r="P141" s="74">
        <f>IF(O141="",0,LOOKUP(O141,'Matrice classement'!$B$2:$C$19))</f>
        <v>0</v>
      </c>
      <c r="Q141" s="75" t="s">
        <v>267</v>
      </c>
      <c r="R141" s="68"/>
      <c r="S141" s="74">
        <f>IF(R141="",0,LOOKUP(R141,'Matrice classement'!$B$2:$C$19))</f>
        <v>0</v>
      </c>
      <c r="T141" s="75"/>
      <c r="U141" s="68"/>
      <c r="V141" s="74">
        <f>IF(U141="",0,LOOKUP(U141,'Matrice classement'!$B$2:$C$19))</f>
        <v>0</v>
      </c>
      <c r="W141" s="75"/>
      <c r="X141" s="55"/>
    </row>
    <row r="142" spans="1:24" ht="19.8" x14ac:dyDescent="0.5">
      <c r="A142" s="55"/>
      <c r="B142" s="69">
        <v>4</v>
      </c>
      <c r="C142" s="70">
        <f t="shared" si="14"/>
        <v>17</v>
      </c>
      <c r="D142" s="85">
        <f t="shared" si="15"/>
        <v>17</v>
      </c>
      <c r="E142" s="72" t="s">
        <v>859</v>
      </c>
      <c r="F142" s="72" t="s">
        <v>865</v>
      </c>
      <c r="G142" s="72" t="s">
        <v>659</v>
      </c>
      <c r="H142" s="72" t="s">
        <v>622</v>
      </c>
      <c r="I142" s="72" t="s">
        <v>872</v>
      </c>
      <c r="J142" s="72">
        <v>1963</v>
      </c>
      <c r="K142" s="73" t="s">
        <v>56</v>
      </c>
      <c r="L142" s="3" t="s">
        <v>267</v>
      </c>
      <c r="M142" s="74">
        <f>IF(L142="",0,LOOKUP(L142,'Matrice classement'!$B$2:$C$19))</f>
        <v>0</v>
      </c>
      <c r="N142" s="1" t="s">
        <v>267</v>
      </c>
      <c r="O142" s="68">
        <v>2</v>
      </c>
      <c r="P142" s="74">
        <f>IF(O142="",0,LOOKUP(O142,'Matrice classement'!$B$2:$C$19))</f>
        <v>17</v>
      </c>
      <c r="Q142" s="75">
        <v>8</v>
      </c>
      <c r="R142" s="68"/>
      <c r="S142" s="74">
        <f>IF(R142="",0,LOOKUP(R142,'Matrice classement'!$B$2:$C$19))</f>
        <v>0</v>
      </c>
      <c r="T142" s="75"/>
      <c r="U142" s="68"/>
      <c r="V142" s="74">
        <f>IF(U142="",0,LOOKUP(U142,'Matrice classement'!$B$2:$C$19))</f>
        <v>0</v>
      </c>
      <c r="W142" s="75"/>
      <c r="X142" s="55"/>
    </row>
    <row r="143" spans="1:24" ht="21" customHeight="1" x14ac:dyDescent="0.5">
      <c r="A143" s="55"/>
      <c r="B143" s="69">
        <v>5</v>
      </c>
      <c r="C143" s="84">
        <f t="shared" si="14"/>
        <v>17</v>
      </c>
      <c r="D143" s="85">
        <f t="shared" si="15"/>
        <v>17</v>
      </c>
      <c r="E143" s="72" t="s">
        <v>187</v>
      </c>
      <c r="F143" s="72" t="s">
        <v>511</v>
      </c>
      <c r="G143" s="72" t="s">
        <v>525</v>
      </c>
      <c r="H143" s="72" t="s">
        <v>560</v>
      </c>
      <c r="I143" s="72" t="s">
        <v>536</v>
      </c>
      <c r="J143" s="72">
        <v>1967</v>
      </c>
      <c r="K143" s="73" t="s">
        <v>56</v>
      </c>
      <c r="L143" s="3">
        <v>2</v>
      </c>
      <c r="M143" s="74">
        <f>IF(L143="",0,LOOKUP(L143,'Matrice classement'!$B$2:$C$19))</f>
        <v>17</v>
      </c>
      <c r="N143" s="1">
        <v>7</v>
      </c>
      <c r="O143" s="3" t="s">
        <v>267</v>
      </c>
      <c r="P143" s="74">
        <f>IF(O143="",0,LOOKUP(O143,'Matrice classement'!$B$2:$C$19))</f>
        <v>0</v>
      </c>
      <c r="Q143" s="75" t="s">
        <v>267</v>
      </c>
      <c r="R143" s="68"/>
      <c r="S143" s="74">
        <f>IF(R143="",0,LOOKUP(R143,'Matrice classement'!$B$2:$C$19))</f>
        <v>0</v>
      </c>
      <c r="T143" s="75"/>
      <c r="U143" s="68"/>
      <c r="V143" s="74">
        <f>IF(U143="",0,LOOKUP(U143,'Matrice classement'!$B$2:$C$19))</f>
        <v>0</v>
      </c>
      <c r="W143" s="75"/>
      <c r="X143" s="55"/>
    </row>
    <row r="144" spans="1:24" ht="19.8" x14ac:dyDescent="0.5">
      <c r="A144" s="55"/>
      <c r="B144" s="69">
        <v>6</v>
      </c>
      <c r="C144" s="70">
        <f t="shared" si="14"/>
        <v>15</v>
      </c>
      <c r="D144" s="85">
        <f t="shared" si="15"/>
        <v>15</v>
      </c>
      <c r="E144" s="72" t="s">
        <v>860</v>
      </c>
      <c r="F144" s="72" t="s">
        <v>866</v>
      </c>
      <c r="G144" s="72" t="s">
        <v>657</v>
      </c>
      <c r="H144" s="72" t="s">
        <v>725</v>
      </c>
      <c r="I144" s="72" t="s">
        <v>871</v>
      </c>
      <c r="J144" s="72">
        <v>1960</v>
      </c>
      <c r="K144" s="73" t="s">
        <v>56</v>
      </c>
      <c r="L144" s="3" t="s">
        <v>267</v>
      </c>
      <c r="M144" s="74">
        <f>IF(L144="",0,LOOKUP(L144,'Matrice classement'!$B$2:$C$19))</f>
        <v>0</v>
      </c>
      <c r="N144" s="1" t="s">
        <v>267</v>
      </c>
      <c r="O144" s="68">
        <v>3</v>
      </c>
      <c r="P144" s="74">
        <f>IF(O144="",0,LOOKUP(O144,'Matrice classement'!$B$2:$C$19))</f>
        <v>15</v>
      </c>
      <c r="Q144" s="75">
        <v>10</v>
      </c>
      <c r="R144" s="68"/>
      <c r="S144" s="74">
        <f>IF(R144="",0,LOOKUP(R144,'Matrice classement'!$B$2:$C$19))</f>
        <v>0</v>
      </c>
      <c r="T144" s="75"/>
      <c r="U144" s="68"/>
      <c r="V144" s="74">
        <f>IF(U144="",0,LOOKUP(U144,'Matrice classement'!$B$2:$C$19))</f>
        <v>0</v>
      </c>
      <c r="W144" s="75"/>
      <c r="X144" s="55"/>
    </row>
    <row r="145" spans="1:24" ht="19.8" x14ac:dyDescent="0.5">
      <c r="A145" s="55"/>
      <c r="B145" s="69">
        <v>7</v>
      </c>
      <c r="C145" s="70">
        <f t="shared" si="14"/>
        <v>13</v>
      </c>
      <c r="D145" s="85">
        <f t="shared" si="15"/>
        <v>13</v>
      </c>
      <c r="E145" s="72" t="s">
        <v>57</v>
      </c>
      <c r="F145" s="72" t="s">
        <v>39</v>
      </c>
      <c r="G145" s="72" t="s">
        <v>13</v>
      </c>
      <c r="H145" s="72" t="s">
        <v>560</v>
      </c>
      <c r="I145" s="72" t="s">
        <v>696</v>
      </c>
      <c r="J145" s="72">
        <v>1958</v>
      </c>
      <c r="K145" s="73" t="s">
        <v>56</v>
      </c>
      <c r="L145" s="3">
        <v>4</v>
      </c>
      <c r="M145" s="74">
        <f>IF(L145="",0,LOOKUP(L145,'Matrice classement'!$B$2:$C$19))</f>
        <v>13</v>
      </c>
      <c r="N145" s="1">
        <v>13</v>
      </c>
      <c r="O145" s="68" t="s">
        <v>267</v>
      </c>
      <c r="P145" s="74">
        <f>IF(O145="",0,LOOKUP(O145,'Matrice classement'!$B$2:$C$19))</f>
        <v>0</v>
      </c>
      <c r="Q145" s="75" t="s">
        <v>267</v>
      </c>
      <c r="R145" s="68"/>
      <c r="S145" s="74">
        <f>IF(R145="",0,LOOKUP(R145,'Matrice classement'!$B$2:$C$19))</f>
        <v>0</v>
      </c>
      <c r="T145" s="75"/>
      <c r="U145" s="68"/>
      <c r="V145" s="74">
        <f>IF(U145="",0,LOOKUP(U145,'Matrice classement'!$B$2:$C$19))</f>
        <v>0</v>
      </c>
      <c r="W145" s="75"/>
      <c r="X145" s="55"/>
    </row>
    <row r="146" spans="1:24" ht="19.8" x14ac:dyDescent="0.5">
      <c r="A146" s="55"/>
      <c r="B146" s="69">
        <v>8</v>
      </c>
      <c r="C146" s="70">
        <f t="shared" si="14"/>
        <v>11</v>
      </c>
      <c r="D146" s="85">
        <f t="shared" si="15"/>
        <v>11</v>
      </c>
      <c r="E146" s="72" t="s">
        <v>861</v>
      </c>
      <c r="F146" s="72" t="s">
        <v>867</v>
      </c>
      <c r="G146" s="72" t="s">
        <v>658</v>
      </c>
      <c r="H146" s="72" t="s">
        <v>622</v>
      </c>
      <c r="I146" s="72" t="s">
        <v>873</v>
      </c>
      <c r="J146" s="72">
        <v>1950</v>
      </c>
      <c r="K146" s="73" t="s">
        <v>56</v>
      </c>
      <c r="L146" s="3" t="s">
        <v>267</v>
      </c>
      <c r="M146" s="74">
        <f>IF(L146="",0,LOOKUP(L146,'Matrice classement'!$B$2:$C$19))</f>
        <v>0</v>
      </c>
      <c r="N146" s="1" t="s">
        <v>267</v>
      </c>
      <c r="O146" s="68">
        <v>5</v>
      </c>
      <c r="P146" s="74">
        <f>IF(O146="",0,LOOKUP(O146,'Matrice classement'!$B$2:$C$19))</f>
        <v>11</v>
      </c>
      <c r="Q146" s="75">
        <v>19</v>
      </c>
      <c r="R146" s="68"/>
      <c r="S146" s="74">
        <f>IF(R146="",0,LOOKUP(R146,'Matrice classement'!$B$2:$C$19))</f>
        <v>0</v>
      </c>
      <c r="T146" s="75"/>
      <c r="U146" s="68"/>
      <c r="V146" s="74">
        <f>IF(U146="",0,LOOKUP(U146,'Matrice classement'!$B$2:$C$19))</f>
        <v>0</v>
      </c>
      <c r="W146" s="75"/>
      <c r="X146" s="55"/>
    </row>
    <row r="147" spans="1:24" ht="19.8" x14ac:dyDescent="0.5">
      <c r="A147" s="55"/>
      <c r="B147" s="69">
        <v>9</v>
      </c>
      <c r="C147" s="70">
        <f t="shared" si="14"/>
        <v>11</v>
      </c>
      <c r="D147" s="85">
        <f t="shared" si="15"/>
        <v>11</v>
      </c>
      <c r="E147" s="72" t="s">
        <v>596</v>
      </c>
      <c r="F147" s="72" t="s">
        <v>694</v>
      </c>
      <c r="G147" s="72" t="s">
        <v>595</v>
      </c>
      <c r="H147" s="72" t="s">
        <v>560</v>
      </c>
      <c r="I147" s="72" t="s">
        <v>695</v>
      </c>
      <c r="J147" s="72">
        <v>2005</v>
      </c>
      <c r="K147" s="73" t="s">
        <v>56</v>
      </c>
      <c r="L147" s="3">
        <v>5</v>
      </c>
      <c r="M147" s="74">
        <f>IF(L147="",0,LOOKUP(L147,'Matrice classement'!$B$2:$C$19))</f>
        <v>11</v>
      </c>
      <c r="N147" s="1">
        <v>20</v>
      </c>
      <c r="O147" s="68" t="s">
        <v>267</v>
      </c>
      <c r="P147" s="74">
        <f>IF(O147="",0,LOOKUP(O147,'Matrice classement'!$B$2:$C$19))</f>
        <v>0</v>
      </c>
      <c r="Q147" s="75" t="s">
        <v>267</v>
      </c>
      <c r="R147" s="68"/>
      <c r="S147" s="74">
        <f>IF(R147="",0,LOOKUP(R147,'Matrice classement'!$B$2:$C$19))</f>
        <v>0</v>
      </c>
      <c r="T147" s="75"/>
      <c r="U147" s="68"/>
      <c r="V147" s="74">
        <f>IF(U147="",0,LOOKUP(U147,'Matrice classement'!$B$2:$C$19))</f>
        <v>0</v>
      </c>
      <c r="W147" s="75"/>
      <c r="X147" s="55"/>
    </row>
    <row r="148" spans="1:24" ht="21" customHeight="1" x14ac:dyDescent="0.5">
      <c r="A148" s="55"/>
      <c r="B148" s="69">
        <v>10</v>
      </c>
      <c r="C148" s="70">
        <f t="shared" si="14"/>
        <v>10</v>
      </c>
      <c r="D148" s="85">
        <f t="shared" si="15"/>
        <v>10</v>
      </c>
      <c r="E148" s="72" t="s">
        <v>862</v>
      </c>
      <c r="F148" s="72" t="s">
        <v>132</v>
      </c>
      <c r="G148" s="72" t="s">
        <v>659</v>
      </c>
      <c r="H148" s="72" t="s">
        <v>622</v>
      </c>
      <c r="I148" s="72" t="s">
        <v>874</v>
      </c>
      <c r="J148" s="72">
        <v>1948</v>
      </c>
      <c r="K148" s="73" t="s">
        <v>56</v>
      </c>
      <c r="L148" s="3" t="s">
        <v>267</v>
      </c>
      <c r="M148" s="74">
        <f>IF(L148="",0,LOOKUP(L148,'Matrice classement'!$B$2:$C$19))</f>
        <v>0</v>
      </c>
      <c r="N148" s="1" t="s">
        <v>267</v>
      </c>
      <c r="O148" s="68">
        <v>6</v>
      </c>
      <c r="P148" s="74">
        <f>IF(O148="",0,LOOKUP(O148,'Matrice classement'!$B$2:$C$19))</f>
        <v>10</v>
      </c>
      <c r="Q148" s="75">
        <v>22</v>
      </c>
      <c r="R148" s="68"/>
      <c r="S148" s="74">
        <f>IF(R148="",0,LOOKUP(R148,'Matrice classement'!$B$2:$C$19))</f>
        <v>0</v>
      </c>
      <c r="T148" s="75"/>
      <c r="U148" s="68"/>
      <c r="V148" s="74">
        <f>IF(U148="",0,LOOKUP(U148,'Matrice classement'!$B$2:$C$19))</f>
        <v>0</v>
      </c>
      <c r="W148" s="75"/>
      <c r="X148" s="55"/>
    </row>
    <row r="149" spans="1:24" ht="19.8" x14ac:dyDescent="0.5">
      <c r="A149" s="55"/>
      <c r="B149" s="69">
        <v>11</v>
      </c>
      <c r="C149" s="70">
        <f t="shared" si="14"/>
        <v>10</v>
      </c>
      <c r="D149" s="85">
        <f t="shared" si="15"/>
        <v>10</v>
      </c>
      <c r="E149" s="5" t="s">
        <v>271</v>
      </c>
      <c r="F149" s="5" t="s">
        <v>588</v>
      </c>
      <c r="G149" s="5" t="s">
        <v>20</v>
      </c>
      <c r="H149" s="5" t="s">
        <v>560</v>
      </c>
      <c r="I149" s="5" t="s">
        <v>589</v>
      </c>
      <c r="J149" s="5">
        <v>2002</v>
      </c>
      <c r="K149" s="6" t="s">
        <v>56</v>
      </c>
      <c r="L149" s="3">
        <v>6</v>
      </c>
      <c r="M149" s="74">
        <f>IF(L149="",0,LOOKUP(L149,'Matrice classement'!$B$2:$C$19))</f>
        <v>10</v>
      </c>
      <c r="N149" s="1">
        <v>39</v>
      </c>
      <c r="O149" s="68" t="s">
        <v>267</v>
      </c>
      <c r="P149" s="74">
        <f>IF(O149="",0,LOOKUP(O149,'Matrice classement'!$B$2:$C$19))</f>
        <v>0</v>
      </c>
      <c r="Q149" s="75" t="s">
        <v>267</v>
      </c>
      <c r="R149" s="68"/>
      <c r="S149" s="74">
        <f>IF(R149="",0,LOOKUP(R149,'Matrice classement'!$B$2:$C$19))</f>
        <v>0</v>
      </c>
      <c r="T149" s="75"/>
      <c r="U149" s="68"/>
      <c r="V149" s="74">
        <f>IF(U149="",0,LOOKUP(U149,'Matrice classement'!$B$2:$C$19))</f>
        <v>0</v>
      </c>
      <c r="W149" s="75"/>
      <c r="X149" s="55"/>
    </row>
    <row r="150" spans="1:24" ht="19.8" x14ac:dyDescent="0.5">
      <c r="A150" s="55"/>
      <c r="B150" s="69">
        <v>12</v>
      </c>
      <c r="C150" s="70">
        <f t="shared" si="14"/>
        <v>9</v>
      </c>
      <c r="D150" s="85">
        <f t="shared" si="15"/>
        <v>9</v>
      </c>
      <c r="E150" s="72" t="s">
        <v>863</v>
      </c>
      <c r="F150" s="72" t="s">
        <v>868</v>
      </c>
      <c r="G150" s="72" t="s">
        <v>658</v>
      </c>
      <c r="H150" s="72" t="s">
        <v>622</v>
      </c>
      <c r="I150" s="72" t="s">
        <v>875</v>
      </c>
      <c r="J150" s="21">
        <v>1968</v>
      </c>
      <c r="K150" s="134" t="s">
        <v>56</v>
      </c>
      <c r="L150" s="3" t="s">
        <v>267</v>
      </c>
      <c r="M150" s="74">
        <f>IF(L150="",0,LOOKUP(L150,'Matrice classement'!$B$2:$C$19))</f>
        <v>0</v>
      </c>
      <c r="N150" s="1" t="s">
        <v>267</v>
      </c>
      <c r="O150" s="68">
        <v>7</v>
      </c>
      <c r="P150" s="74">
        <f>IF(O150="",0,LOOKUP(O150,'Matrice classement'!$B$2:$C$19))</f>
        <v>9</v>
      </c>
      <c r="Q150" s="75">
        <v>68</v>
      </c>
      <c r="R150" s="68"/>
      <c r="S150" s="74">
        <f>IF(R150="",0,LOOKUP(R150,'Matrice classement'!$B$2:$C$19))</f>
        <v>0</v>
      </c>
      <c r="T150" s="75"/>
      <c r="U150" s="68"/>
      <c r="V150" s="74">
        <f>IF(U150="",0,LOOKUP(U150,'Matrice classement'!$B$2:$C$19))</f>
        <v>0</v>
      </c>
      <c r="W150" s="75"/>
      <c r="X150" s="55"/>
    </row>
    <row r="151" spans="1:24" ht="19.8" x14ac:dyDescent="0.5">
      <c r="A151" s="55"/>
      <c r="B151" s="69">
        <v>13</v>
      </c>
      <c r="C151" s="70">
        <f t="shared" si="14"/>
        <v>9</v>
      </c>
      <c r="D151" s="85">
        <f t="shared" si="15"/>
        <v>9</v>
      </c>
      <c r="E151" s="21" t="s">
        <v>26</v>
      </c>
      <c r="F151" s="21" t="s">
        <v>553</v>
      </c>
      <c r="G151" s="21" t="s">
        <v>20</v>
      </c>
      <c r="H151" s="21" t="s">
        <v>560</v>
      </c>
      <c r="I151" s="21" t="s">
        <v>700</v>
      </c>
      <c r="J151" s="21">
        <v>2009</v>
      </c>
      <c r="K151" s="134" t="s">
        <v>56</v>
      </c>
      <c r="L151" s="3">
        <v>7</v>
      </c>
      <c r="M151" s="74">
        <f>IF(L151="",0,LOOKUP(L151,'Matrice classement'!$B$2:$C$19))</f>
        <v>9</v>
      </c>
      <c r="N151" s="1">
        <v>50</v>
      </c>
      <c r="O151" s="68" t="s">
        <v>267</v>
      </c>
      <c r="P151" s="74">
        <f>IF(O151="",0,LOOKUP(O151,'Matrice classement'!$B$2:$C$19))</f>
        <v>0</v>
      </c>
      <c r="Q151" s="75" t="s">
        <v>267</v>
      </c>
      <c r="R151" s="68"/>
      <c r="S151" s="74">
        <f>IF(R151="",0,LOOKUP(R151,'Matrice classement'!$B$2:$C$19))</f>
        <v>0</v>
      </c>
      <c r="T151" s="75"/>
      <c r="U151" s="68"/>
      <c r="V151" s="74">
        <f>IF(U151="",0,LOOKUP(U151,'Matrice classement'!$B$2:$C$19))</f>
        <v>0</v>
      </c>
      <c r="W151" s="75"/>
      <c r="X151" s="55"/>
    </row>
    <row r="152" spans="1:24" ht="19.2" thickBot="1" x14ac:dyDescent="0.5">
      <c r="A152" s="55"/>
      <c r="B152" s="88"/>
      <c r="C152" s="88"/>
      <c r="D152" s="88"/>
      <c r="E152" s="88"/>
      <c r="F152" s="88"/>
      <c r="G152" s="88"/>
      <c r="H152" s="88"/>
      <c r="I152" s="88"/>
      <c r="J152" s="88"/>
      <c r="K152" s="88"/>
      <c r="L152" s="88"/>
      <c r="M152" s="88"/>
      <c r="N152" s="80"/>
      <c r="O152" s="88"/>
      <c r="P152" s="88"/>
      <c r="Q152" s="88"/>
      <c r="R152" s="88"/>
      <c r="S152" s="88"/>
      <c r="T152" s="88"/>
      <c r="U152" s="88"/>
      <c r="V152" s="88"/>
      <c r="W152" s="88"/>
      <c r="X152" s="55"/>
    </row>
    <row r="153" spans="1:24" ht="19.2" thickTop="1" x14ac:dyDescent="0.45">
      <c r="A153" s="90"/>
      <c r="B153" s="91"/>
      <c r="C153" s="91"/>
      <c r="D153" s="91"/>
      <c r="E153" s="91"/>
      <c r="F153" s="91"/>
      <c r="G153" s="91"/>
      <c r="H153" s="91"/>
      <c r="I153" s="91"/>
      <c r="J153" s="91"/>
      <c r="K153" s="91"/>
      <c r="L153" s="91"/>
      <c r="M153" s="91"/>
      <c r="N153" s="92"/>
      <c r="O153" s="91"/>
      <c r="P153" s="91"/>
      <c r="Q153" s="91"/>
      <c r="R153" s="91"/>
      <c r="S153" s="91"/>
      <c r="T153" s="91"/>
      <c r="U153" s="91"/>
      <c r="V153" s="91"/>
      <c r="W153" s="91"/>
      <c r="X153" s="90"/>
    </row>
    <row r="154" spans="1:24" ht="30" customHeight="1" x14ac:dyDescent="0.3">
      <c r="A154" s="93"/>
      <c r="B154" s="254" t="s">
        <v>590</v>
      </c>
      <c r="C154" s="255"/>
      <c r="D154" s="255"/>
      <c r="E154" s="255"/>
      <c r="F154" s="255"/>
      <c r="G154" s="255"/>
      <c r="H154" s="255"/>
      <c r="I154" s="255"/>
      <c r="J154" s="255"/>
      <c r="K154" s="256"/>
      <c r="L154" s="244" t="s">
        <v>702</v>
      </c>
      <c r="M154" s="245"/>
      <c r="N154" s="246"/>
      <c r="O154" s="327" t="s">
        <v>682</v>
      </c>
      <c r="P154" s="328"/>
      <c r="Q154" s="329"/>
      <c r="R154" s="244" t="s">
        <v>683</v>
      </c>
      <c r="S154" s="245"/>
      <c r="T154" s="246"/>
      <c r="U154" s="264" t="s">
        <v>684</v>
      </c>
      <c r="V154" s="245"/>
      <c r="W154" s="246"/>
      <c r="X154" s="93"/>
    </row>
    <row r="155" spans="1:24" ht="30" customHeight="1" x14ac:dyDescent="0.3">
      <c r="A155" s="93"/>
      <c r="B155" s="257"/>
      <c r="C155" s="258"/>
      <c r="D155" s="258"/>
      <c r="E155" s="258"/>
      <c r="F155" s="258"/>
      <c r="G155" s="258"/>
      <c r="H155" s="258"/>
      <c r="I155" s="258"/>
      <c r="J155" s="258"/>
      <c r="K155" s="259"/>
      <c r="L155" s="94" t="s">
        <v>530</v>
      </c>
      <c r="M155" s="94" t="s">
        <v>531</v>
      </c>
      <c r="N155" s="94" t="s">
        <v>532</v>
      </c>
      <c r="O155" s="94" t="s">
        <v>530</v>
      </c>
      <c r="P155" s="94" t="s">
        <v>531</v>
      </c>
      <c r="Q155" s="94" t="s">
        <v>533</v>
      </c>
      <c r="R155" s="94" t="s">
        <v>530</v>
      </c>
      <c r="S155" s="94" t="s">
        <v>531</v>
      </c>
      <c r="T155" s="94" t="s">
        <v>533</v>
      </c>
      <c r="U155" s="94" t="s">
        <v>530</v>
      </c>
      <c r="V155" s="94" t="s">
        <v>531</v>
      </c>
      <c r="W155" s="94" t="s">
        <v>533</v>
      </c>
      <c r="X155" s="93"/>
    </row>
    <row r="156" spans="1:24" ht="21.9" customHeight="1" x14ac:dyDescent="0.3">
      <c r="A156" s="93"/>
      <c r="B156" s="267" t="s">
        <v>76</v>
      </c>
      <c r="C156" s="247" t="s">
        <v>534</v>
      </c>
      <c r="D156" s="247" t="s">
        <v>552</v>
      </c>
      <c r="E156" s="213" t="s">
        <v>0</v>
      </c>
      <c r="F156" s="213" t="s">
        <v>1</v>
      </c>
      <c r="G156" s="213" t="s">
        <v>10</v>
      </c>
      <c r="H156" s="213" t="s">
        <v>83</v>
      </c>
      <c r="I156" s="213" t="s">
        <v>2</v>
      </c>
      <c r="J156" s="252" t="s">
        <v>180</v>
      </c>
      <c r="K156" s="213" t="s">
        <v>7</v>
      </c>
      <c r="L156" s="58"/>
      <c r="M156" s="58"/>
      <c r="N156" s="59" t="str">
        <f>IF(L156="","",AVERAGE(N158:N158)/(L156*M156))</f>
        <v/>
      </c>
      <c r="O156" s="58"/>
      <c r="P156" s="58"/>
      <c r="Q156" s="59" t="str">
        <f>IF(O156="","",AVERAGE(Q158:Q158)/(O156*P156))</f>
        <v/>
      </c>
      <c r="R156" s="58"/>
      <c r="S156" s="58"/>
      <c r="T156" s="59" t="str">
        <f>IF(R156="","",AVERAGE(T158:T158)/(R156*S156))</f>
        <v/>
      </c>
      <c r="U156" s="58"/>
      <c r="V156" s="58"/>
      <c r="W156" s="59" t="str">
        <f>IF(U156="","",AVERAGE(W158:W158)/(U156*V156))</f>
        <v/>
      </c>
      <c r="X156" s="93"/>
    </row>
    <row r="157" spans="1:24" ht="19.95" customHeight="1" x14ac:dyDescent="0.35">
      <c r="A157" s="93"/>
      <c r="B157" s="268"/>
      <c r="C157" s="248"/>
      <c r="D157" s="248"/>
      <c r="E157" s="214"/>
      <c r="F157" s="214"/>
      <c r="G157" s="214"/>
      <c r="H157" s="214"/>
      <c r="I157" s="214"/>
      <c r="J157" s="253"/>
      <c r="K157" s="214"/>
      <c r="L157" s="95" t="s">
        <v>72</v>
      </c>
      <c r="M157" s="95" t="s">
        <v>73</v>
      </c>
      <c r="N157" s="95" t="s">
        <v>66</v>
      </c>
      <c r="O157" s="95" t="s">
        <v>72</v>
      </c>
      <c r="P157" s="95" t="s">
        <v>73</v>
      </c>
      <c r="Q157" s="95" t="s">
        <v>66</v>
      </c>
      <c r="R157" s="95" t="s">
        <v>72</v>
      </c>
      <c r="S157" s="95" t="s">
        <v>73</v>
      </c>
      <c r="T157" s="95" t="s">
        <v>66</v>
      </c>
      <c r="U157" s="95" t="s">
        <v>72</v>
      </c>
      <c r="V157" s="95" t="s">
        <v>73</v>
      </c>
      <c r="W157" s="95" t="s">
        <v>66</v>
      </c>
      <c r="X157" s="93"/>
    </row>
    <row r="158" spans="1:24" ht="19.8" x14ac:dyDescent="0.5">
      <c r="A158" s="93"/>
      <c r="B158" s="69"/>
      <c r="C158" s="84">
        <f t="shared" ref="C158" si="16">M158+P158+S158+V158</f>
        <v>0</v>
      </c>
      <c r="D158" s="96">
        <f t="shared" ref="D158" si="17">M158+P158+S158+V158</f>
        <v>0</v>
      </c>
      <c r="E158" s="72"/>
      <c r="F158" s="72"/>
      <c r="G158" s="72"/>
      <c r="H158" s="72"/>
      <c r="I158" s="72"/>
      <c r="J158" s="72"/>
      <c r="K158" s="97" t="s">
        <v>648</v>
      </c>
      <c r="L158" s="3"/>
      <c r="M158" s="74">
        <f>IF(L158="",0,LOOKUP(L158,'Matrice classement'!$B$2:$C$19))</f>
        <v>0</v>
      </c>
      <c r="N158" s="1"/>
      <c r="O158" s="68"/>
      <c r="P158" s="74">
        <f>IF(O158="",0,LOOKUP(O158,'Matrice classement'!$B$2:$C$19))</f>
        <v>0</v>
      </c>
      <c r="Q158" s="75"/>
      <c r="R158" s="68"/>
      <c r="S158" s="74">
        <f>IF(R158="",0,LOOKUP(R158,'Matrice classement'!$B$2:$C$19))</f>
        <v>0</v>
      </c>
      <c r="T158" s="75"/>
      <c r="U158" s="3"/>
      <c r="V158" s="74">
        <f>IF(U158="",0,LOOKUP(U158,'Matrice classement'!$B$2:$C$19))</f>
        <v>0</v>
      </c>
      <c r="W158" s="1"/>
      <c r="X158" s="93"/>
    </row>
    <row r="159" spans="1:24" ht="18.600000000000001" x14ac:dyDescent="0.45">
      <c r="A159" s="93"/>
      <c r="B159" s="98"/>
      <c r="C159" s="98"/>
      <c r="D159" s="98"/>
      <c r="E159" s="98"/>
      <c r="F159" s="98"/>
      <c r="G159" s="98"/>
      <c r="H159" s="98"/>
      <c r="I159" s="98"/>
      <c r="J159" s="98"/>
      <c r="K159" s="98"/>
      <c r="L159" s="98"/>
      <c r="M159" s="98"/>
      <c r="N159" s="99"/>
      <c r="O159" s="98"/>
      <c r="P159" s="98"/>
      <c r="Q159" s="98"/>
      <c r="R159" s="98"/>
      <c r="S159" s="98"/>
      <c r="T159" s="98"/>
      <c r="U159" s="98"/>
      <c r="V159" s="98"/>
      <c r="W159" s="98"/>
      <c r="X159" s="93"/>
    </row>
    <row r="160" spans="1:24" ht="30" customHeight="1" x14ac:dyDescent="0.3">
      <c r="A160" s="93"/>
      <c r="B160" s="254" t="s">
        <v>542</v>
      </c>
      <c r="C160" s="255"/>
      <c r="D160" s="255"/>
      <c r="E160" s="255"/>
      <c r="F160" s="255"/>
      <c r="G160" s="255"/>
      <c r="H160" s="255"/>
      <c r="I160" s="255"/>
      <c r="J160" s="255"/>
      <c r="K160" s="256"/>
      <c r="L160" s="244" t="s">
        <v>702</v>
      </c>
      <c r="M160" s="245"/>
      <c r="N160" s="246"/>
      <c r="O160" s="264" t="s">
        <v>682</v>
      </c>
      <c r="P160" s="245"/>
      <c r="Q160" s="246"/>
      <c r="R160" s="244" t="s">
        <v>683</v>
      </c>
      <c r="S160" s="245"/>
      <c r="T160" s="246"/>
      <c r="U160" s="264" t="s">
        <v>684</v>
      </c>
      <c r="V160" s="245"/>
      <c r="W160" s="246"/>
      <c r="X160" s="93"/>
    </row>
    <row r="161" spans="1:24" ht="30" customHeight="1" x14ac:dyDescent="0.3">
      <c r="A161" s="93"/>
      <c r="B161" s="257"/>
      <c r="C161" s="258"/>
      <c r="D161" s="258"/>
      <c r="E161" s="258"/>
      <c r="F161" s="258"/>
      <c r="G161" s="258"/>
      <c r="H161" s="258"/>
      <c r="I161" s="258"/>
      <c r="J161" s="258"/>
      <c r="K161" s="259"/>
      <c r="L161" s="94" t="s">
        <v>530</v>
      </c>
      <c r="M161" s="94" t="s">
        <v>531</v>
      </c>
      <c r="N161" s="94" t="s">
        <v>532</v>
      </c>
      <c r="O161" s="94" t="s">
        <v>530</v>
      </c>
      <c r="P161" s="94" t="s">
        <v>531</v>
      </c>
      <c r="Q161" s="94" t="s">
        <v>533</v>
      </c>
      <c r="R161" s="94" t="s">
        <v>530</v>
      </c>
      <c r="S161" s="94" t="s">
        <v>531</v>
      </c>
      <c r="T161" s="94" t="s">
        <v>533</v>
      </c>
      <c r="U161" s="94" t="s">
        <v>530</v>
      </c>
      <c r="V161" s="94" t="s">
        <v>531</v>
      </c>
      <c r="W161" s="94" t="s">
        <v>533</v>
      </c>
      <c r="X161" s="93"/>
    </row>
    <row r="162" spans="1:24" ht="21.9" customHeight="1" x14ac:dyDescent="0.3">
      <c r="A162" s="93"/>
      <c r="B162" s="267" t="s">
        <v>76</v>
      </c>
      <c r="C162" s="247" t="s">
        <v>534</v>
      </c>
      <c r="D162" s="247" t="s">
        <v>552</v>
      </c>
      <c r="E162" s="213" t="s">
        <v>0</v>
      </c>
      <c r="F162" s="213" t="s">
        <v>1</v>
      </c>
      <c r="G162" s="213" t="s">
        <v>10</v>
      </c>
      <c r="H162" s="213" t="s">
        <v>83</v>
      </c>
      <c r="I162" s="213" t="s">
        <v>2</v>
      </c>
      <c r="J162" s="252" t="s">
        <v>180</v>
      </c>
      <c r="K162" s="213" t="s">
        <v>7</v>
      </c>
      <c r="L162" s="58">
        <v>10</v>
      </c>
      <c r="M162" s="58">
        <v>3</v>
      </c>
      <c r="N162" s="59"/>
      <c r="O162" s="58">
        <v>10</v>
      </c>
      <c r="P162" s="58">
        <v>3</v>
      </c>
      <c r="Q162" s="59">
        <f>IF(O162="","",AVERAGE(Q164:Q164)/(O162*P162))</f>
        <v>0.66666666666666663</v>
      </c>
      <c r="R162" s="58"/>
      <c r="S162" s="58"/>
      <c r="T162" s="59" t="str">
        <f>IF(R162="","",AVERAGE(T164:T164)/(R162*S162))</f>
        <v/>
      </c>
      <c r="U162" s="58"/>
      <c r="V162" s="58"/>
      <c r="W162" s="59" t="str">
        <f>IF(U162="","",AVERAGE(W164:W164)/(U162*V162))</f>
        <v/>
      </c>
      <c r="X162" s="93"/>
    </row>
    <row r="163" spans="1:24" ht="19.95" customHeight="1" x14ac:dyDescent="0.35">
      <c r="A163" s="93"/>
      <c r="B163" s="268"/>
      <c r="C163" s="248"/>
      <c r="D163" s="248"/>
      <c r="E163" s="214"/>
      <c r="F163" s="214"/>
      <c r="G163" s="214"/>
      <c r="H163" s="214"/>
      <c r="I163" s="214"/>
      <c r="J163" s="253"/>
      <c r="K163" s="214"/>
      <c r="L163" s="95" t="s">
        <v>72</v>
      </c>
      <c r="M163" s="95" t="s">
        <v>73</v>
      </c>
      <c r="N163" s="95" t="s">
        <v>66</v>
      </c>
      <c r="O163" s="95" t="s">
        <v>72</v>
      </c>
      <c r="P163" s="95" t="s">
        <v>73</v>
      </c>
      <c r="Q163" s="95" t="s">
        <v>66</v>
      </c>
      <c r="R163" s="95" t="s">
        <v>72</v>
      </c>
      <c r="S163" s="95" t="s">
        <v>73</v>
      </c>
      <c r="T163" s="95" t="s">
        <v>66</v>
      </c>
      <c r="U163" s="95" t="s">
        <v>72</v>
      </c>
      <c r="V163" s="95" t="s">
        <v>73</v>
      </c>
      <c r="W163" s="95" t="s">
        <v>66</v>
      </c>
      <c r="X163" s="93"/>
    </row>
    <row r="164" spans="1:24" ht="19.8" x14ac:dyDescent="0.5">
      <c r="A164" s="93"/>
      <c r="B164" s="69">
        <v>1</v>
      </c>
      <c r="C164" s="84">
        <f>M164+P164+S164+V164</f>
        <v>20</v>
      </c>
      <c r="D164" s="96">
        <f>M164+P164+S164+V164</f>
        <v>20</v>
      </c>
      <c r="E164" s="72" t="s">
        <v>798</v>
      </c>
      <c r="F164" s="72" t="s">
        <v>799</v>
      </c>
      <c r="G164" s="72" t="s">
        <v>657</v>
      </c>
      <c r="H164" s="72" t="s">
        <v>725</v>
      </c>
      <c r="I164" s="72" t="s">
        <v>835</v>
      </c>
      <c r="J164" s="72">
        <v>1959</v>
      </c>
      <c r="K164" s="97" t="s">
        <v>592</v>
      </c>
      <c r="L164" s="3" t="s">
        <v>267</v>
      </c>
      <c r="M164" s="74">
        <f>IF(L164="",0,LOOKUP(L164,'Matrice classement'!$B$2:$C$19))</f>
        <v>0</v>
      </c>
      <c r="N164" s="1" t="s">
        <v>267</v>
      </c>
      <c r="O164" s="68">
        <v>1</v>
      </c>
      <c r="P164" s="74">
        <f>IF(O164="",0,LOOKUP(O164,'Matrice classement'!$B$2:$C$19))</f>
        <v>20</v>
      </c>
      <c r="Q164" s="75">
        <v>20</v>
      </c>
      <c r="R164" s="68"/>
      <c r="S164" s="74">
        <f>IF(R164="",0,LOOKUP(R164,'Matrice classement'!$B$2:$C$19))</f>
        <v>0</v>
      </c>
      <c r="T164" s="75"/>
      <c r="U164" s="3"/>
      <c r="V164" s="74">
        <f>IF(U164="",0,LOOKUP(U164,'Matrice classement'!$B$2:$C$19))</f>
        <v>0</v>
      </c>
      <c r="W164" s="1"/>
      <c r="X164" s="93"/>
    </row>
    <row r="165" spans="1:24" ht="18.600000000000001" x14ac:dyDescent="0.45">
      <c r="A165" s="93"/>
      <c r="B165" s="98"/>
      <c r="C165" s="98"/>
      <c r="D165" s="98"/>
      <c r="E165" s="98"/>
      <c r="F165" s="98"/>
      <c r="G165" s="98"/>
      <c r="H165" s="98"/>
      <c r="I165" s="98"/>
      <c r="J165" s="98"/>
      <c r="K165" s="98"/>
      <c r="L165" s="98"/>
      <c r="M165" s="98"/>
      <c r="N165" s="99"/>
      <c r="O165" s="98"/>
      <c r="P165" s="98"/>
      <c r="Q165" s="98"/>
      <c r="R165" s="98"/>
      <c r="S165" s="98"/>
      <c r="T165" s="98"/>
      <c r="U165" s="98"/>
      <c r="V165" s="98"/>
      <c r="W165" s="98"/>
      <c r="X165" s="93"/>
    </row>
    <row r="166" spans="1:24" ht="30" customHeight="1" x14ac:dyDescent="0.3">
      <c r="A166" s="93"/>
      <c r="B166" s="254" t="s">
        <v>543</v>
      </c>
      <c r="C166" s="255"/>
      <c r="D166" s="255"/>
      <c r="E166" s="255"/>
      <c r="F166" s="255"/>
      <c r="G166" s="255"/>
      <c r="H166" s="255"/>
      <c r="I166" s="255"/>
      <c r="J166" s="255"/>
      <c r="K166" s="256"/>
      <c r="L166" s="244" t="s">
        <v>702</v>
      </c>
      <c r="M166" s="245"/>
      <c r="N166" s="246"/>
      <c r="O166" s="264" t="s">
        <v>682</v>
      </c>
      <c r="P166" s="245"/>
      <c r="Q166" s="246"/>
      <c r="R166" s="244" t="s">
        <v>683</v>
      </c>
      <c r="S166" s="245"/>
      <c r="T166" s="246"/>
      <c r="U166" s="264" t="s">
        <v>684</v>
      </c>
      <c r="V166" s="245"/>
      <c r="W166" s="246"/>
      <c r="X166" s="93"/>
    </row>
    <row r="167" spans="1:24" ht="30" customHeight="1" x14ac:dyDescent="0.3">
      <c r="A167" s="93"/>
      <c r="B167" s="257"/>
      <c r="C167" s="258"/>
      <c r="D167" s="258"/>
      <c r="E167" s="258"/>
      <c r="F167" s="258"/>
      <c r="G167" s="258"/>
      <c r="H167" s="258"/>
      <c r="I167" s="258"/>
      <c r="J167" s="258"/>
      <c r="K167" s="259"/>
      <c r="L167" s="94" t="s">
        <v>530</v>
      </c>
      <c r="M167" s="94" t="s">
        <v>531</v>
      </c>
      <c r="N167" s="94" t="s">
        <v>532</v>
      </c>
      <c r="O167" s="94" t="s">
        <v>530</v>
      </c>
      <c r="P167" s="94" t="s">
        <v>531</v>
      </c>
      <c r="Q167" s="94" t="s">
        <v>533</v>
      </c>
      <c r="R167" s="94" t="s">
        <v>530</v>
      </c>
      <c r="S167" s="94" t="s">
        <v>531</v>
      </c>
      <c r="T167" s="94" t="s">
        <v>533</v>
      </c>
      <c r="U167" s="94" t="s">
        <v>530</v>
      </c>
      <c r="V167" s="94" t="s">
        <v>531</v>
      </c>
      <c r="W167" s="94" t="s">
        <v>533</v>
      </c>
      <c r="X167" s="93"/>
    </row>
    <row r="168" spans="1:24" ht="28.8" customHeight="1" x14ac:dyDescent="0.3">
      <c r="A168" s="93"/>
      <c r="B168" s="267" t="s">
        <v>76</v>
      </c>
      <c r="C168" s="247" t="s">
        <v>534</v>
      </c>
      <c r="D168" s="247" t="s">
        <v>552</v>
      </c>
      <c r="E168" s="213" t="s">
        <v>0</v>
      </c>
      <c r="F168" s="213" t="s">
        <v>1</v>
      </c>
      <c r="G168" s="213" t="s">
        <v>10</v>
      </c>
      <c r="H168" s="213" t="s">
        <v>83</v>
      </c>
      <c r="I168" s="213" t="s">
        <v>2</v>
      </c>
      <c r="J168" s="252" t="s">
        <v>180</v>
      </c>
      <c r="K168" s="213" t="s">
        <v>7</v>
      </c>
      <c r="L168" s="58"/>
      <c r="M168" s="58"/>
      <c r="N168" s="59" t="str">
        <f>IF(L168="","",AVERAGE(N170:N170)/(L168*M168))</f>
        <v/>
      </c>
      <c r="O168" s="58">
        <v>10</v>
      </c>
      <c r="P168" s="58">
        <v>3</v>
      </c>
      <c r="Q168" s="59">
        <f>IF(O168="","",AVERAGE(Q170:Q170)/(O168*P168))</f>
        <v>0.66666666666666663</v>
      </c>
      <c r="R168" s="58"/>
      <c r="S168" s="58"/>
      <c r="T168" s="59" t="str">
        <f>IF(R168="","",AVERAGE(T170:T170)/(R168*S168))</f>
        <v/>
      </c>
      <c r="U168" s="58"/>
      <c r="V168" s="58"/>
      <c r="W168" s="59" t="str">
        <f>IF(U168="","",AVERAGE(W170:W170)/(U168*V168))</f>
        <v/>
      </c>
      <c r="X168" s="93"/>
    </row>
    <row r="169" spans="1:24" ht="19.8" customHeight="1" x14ac:dyDescent="0.35">
      <c r="A169" s="93"/>
      <c r="B169" s="268"/>
      <c r="C169" s="248"/>
      <c r="D169" s="248"/>
      <c r="E169" s="214"/>
      <c r="F169" s="214"/>
      <c r="G169" s="214"/>
      <c r="H169" s="214"/>
      <c r="I169" s="214"/>
      <c r="J169" s="253"/>
      <c r="K169" s="214"/>
      <c r="L169" s="95" t="s">
        <v>72</v>
      </c>
      <c r="M169" s="95" t="s">
        <v>73</v>
      </c>
      <c r="N169" s="95" t="s">
        <v>66</v>
      </c>
      <c r="O169" s="95" t="s">
        <v>72</v>
      </c>
      <c r="P169" s="95" t="s">
        <v>73</v>
      </c>
      <c r="Q169" s="95" t="s">
        <v>66</v>
      </c>
      <c r="R169" s="95" t="s">
        <v>72</v>
      </c>
      <c r="S169" s="95" t="s">
        <v>73</v>
      </c>
      <c r="T169" s="95" t="s">
        <v>66</v>
      </c>
      <c r="U169" s="95" t="s">
        <v>72</v>
      </c>
      <c r="V169" s="95" t="s">
        <v>73</v>
      </c>
      <c r="W169" s="95" t="s">
        <v>66</v>
      </c>
      <c r="X169" s="93"/>
    </row>
    <row r="170" spans="1:24" ht="19.8" x14ac:dyDescent="0.5">
      <c r="A170" s="93"/>
      <c r="B170" s="69">
        <v>1</v>
      </c>
      <c r="C170" s="84">
        <f t="shared" ref="C170" si="18">M170+P170+S170+V170</f>
        <v>20</v>
      </c>
      <c r="D170" s="96">
        <f t="shared" ref="D170" si="19">M170+P170+S170+V170</f>
        <v>20</v>
      </c>
      <c r="E170" s="72" t="s">
        <v>435</v>
      </c>
      <c r="F170" s="72" t="s">
        <v>302</v>
      </c>
      <c r="G170" s="72" t="s">
        <v>657</v>
      </c>
      <c r="H170" s="72" t="s">
        <v>725</v>
      </c>
      <c r="I170" s="72" t="s">
        <v>626</v>
      </c>
      <c r="J170" s="72">
        <v>1963</v>
      </c>
      <c r="K170" s="97" t="s">
        <v>554</v>
      </c>
      <c r="L170" s="3" t="s">
        <v>267</v>
      </c>
      <c r="M170" s="74">
        <f>IF(L170="",0,LOOKUP(L170,'Matrice classement'!$B$2:$C$19))</f>
        <v>0</v>
      </c>
      <c r="N170" s="1" t="s">
        <v>267</v>
      </c>
      <c r="O170" s="3">
        <v>1</v>
      </c>
      <c r="P170" s="74">
        <f>IF(O170="",0,LOOKUP(O170,'Matrice classement'!$B$2:$C$19))</f>
        <v>20</v>
      </c>
      <c r="Q170" s="1">
        <v>20</v>
      </c>
      <c r="R170" s="3"/>
      <c r="S170" s="74">
        <f>IF(R170="",0,LOOKUP(R170,'Matrice classement'!$B$2:$C$19))</f>
        <v>0</v>
      </c>
      <c r="T170" s="1"/>
      <c r="U170" s="68"/>
      <c r="V170" s="74">
        <f>IF(U170="",0,LOOKUP(U170,'Matrice classement'!$B$2:$C$19))</f>
        <v>0</v>
      </c>
      <c r="W170" s="75"/>
      <c r="X170" s="93"/>
    </row>
    <row r="171" spans="1:24" ht="18.600000000000001" x14ac:dyDescent="0.45">
      <c r="A171" s="93"/>
      <c r="B171" s="98"/>
      <c r="C171" s="98"/>
      <c r="D171" s="98"/>
      <c r="E171" s="98"/>
      <c r="F171" s="98"/>
      <c r="G171" s="98"/>
      <c r="H171" s="98"/>
      <c r="I171" s="98"/>
      <c r="J171" s="98"/>
      <c r="K171" s="98"/>
      <c r="L171" s="98"/>
      <c r="M171" s="98"/>
      <c r="N171" s="99"/>
      <c r="O171" s="98"/>
      <c r="P171" s="98"/>
      <c r="Q171" s="98"/>
      <c r="R171" s="98"/>
      <c r="S171" s="98"/>
      <c r="T171" s="98"/>
      <c r="U171" s="98"/>
      <c r="V171" s="98"/>
      <c r="W171" s="98"/>
      <c r="X171" s="93"/>
    </row>
    <row r="172" spans="1:24" ht="30" customHeight="1" x14ac:dyDescent="0.3">
      <c r="A172" s="93"/>
      <c r="B172" s="254" t="s">
        <v>544</v>
      </c>
      <c r="C172" s="255"/>
      <c r="D172" s="255"/>
      <c r="E172" s="255"/>
      <c r="F172" s="255"/>
      <c r="G172" s="255"/>
      <c r="H172" s="255"/>
      <c r="I172" s="255"/>
      <c r="J172" s="255"/>
      <c r="K172" s="256"/>
      <c r="L172" s="244" t="s">
        <v>702</v>
      </c>
      <c r="M172" s="245"/>
      <c r="N172" s="246"/>
      <c r="O172" s="264" t="s">
        <v>682</v>
      </c>
      <c r="P172" s="245"/>
      <c r="Q172" s="246"/>
      <c r="R172" s="244" t="s">
        <v>683</v>
      </c>
      <c r="S172" s="245"/>
      <c r="T172" s="246"/>
      <c r="U172" s="264" t="s">
        <v>684</v>
      </c>
      <c r="V172" s="245"/>
      <c r="W172" s="246"/>
      <c r="X172" s="93"/>
    </row>
    <row r="173" spans="1:24" ht="30" customHeight="1" x14ac:dyDescent="0.3">
      <c r="A173" s="93"/>
      <c r="B173" s="257"/>
      <c r="C173" s="258"/>
      <c r="D173" s="258"/>
      <c r="E173" s="258"/>
      <c r="F173" s="258"/>
      <c r="G173" s="258"/>
      <c r="H173" s="258"/>
      <c r="I173" s="258"/>
      <c r="J173" s="258"/>
      <c r="K173" s="259"/>
      <c r="L173" s="94" t="s">
        <v>530</v>
      </c>
      <c r="M173" s="94" t="s">
        <v>531</v>
      </c>
      <c r="N173" s="94" t="s">
        <v>532</v>
      </c>
      <c r="O173" s="94" t="s">
        <v>530</v>
      </c>
      <c r="P173" s="94" t="s">
        <v>531</v>
      </c>
      <c r="Q173" s="94" t="s">
        <v>533</v>
      </c>
      <c r="R173" s="94" t="s">
        <v>530</v>
      </c>
      <c r="S173" s="94" t="s">
        <v>531</v>
      </c>
      <c r="T173" s="94" t="s">
        <v>533</v>
      </c>
      <c r="U173" s="94" t="s">
        <v>530</v>
      </c>
      <c r="V173" s="94" t="s">
        <v>531</v>
      </c>
      <c r="W173" s="94" t="s">
        <v>533</v>
      </c>
      <c r="X173" s="93"/>
    </row>
    <row r="174" spans="1:24" ht="21.9" customHeight="1" x14ac:dyDescent="0.3">
      <c r="A174" s="93"/>
      <c r="B174" s="267" t="s">
        <v>76</v>
      </c>
      <c r="C174" s="247" t="s">
        <v>534</v>
      </c>
      <c r="D174" s="247" t="s">
        <v>552</v>
      </c>
      <c r="E174" s="213" t="s">
        <v>0</v>
      </c>
      <c r="F174" s="213" t="s">
        <v>1</v>
      </c>
      <c r="G174" s="213" t="s">
        <v>10</v>
      </c>
      <c r="H174" s="213" t="s">
        <v>83</v>
      </c>
      <c r="I174" s="213" t="s">
        <v>2</v>
      </c>
      <c r="J174" s="252" t="s">
        <v>180</v>
      </c>
      <c r="K174" s="213" t="s">
        <v>7</v>
      </c>
      <c r="L174" s="58">
        <v>10</v>
      </c>
      <c r="M174" s="58">
        <v>2</v>
      </c>
      <c r="N174" s="59">
        <f>IF(L174="","",AVERAGE(N176:N180)/(L174*M174))</f>
        <v>0.26666666666666666</v>
      </c>
      <c r="O174" s="58">
        <v>10</v>
      </c>
      <c r="P174" s="58">
        <v>2</v>
      </c>
      <c r="Q174" s="59">
        <f>IF(O174="","",AVERAGE(Q176:Q180)/(O174*P174))</f>
        <v>0.75</v>
      </c>
      <c r="R174" s="58"/>
      <c r="S174" s="58"/>
      <c r="T174" s="59" t="str">
        <f>IF(R174="","",AVERAGE(T176:T180)/(R174*S174))</f>
        <v/>
      </c>
      <c r="U174" s="58"/>
      <c r="V174" s="58"/>
      <c r="W174" s="59" t="str">
        <f>IF(U174="","",AVERAGE(W176)/(U174*V174))</f>
        <v/>
      </c>
      <c r="X174" s="93"/>
    </row>
    <row r="175" spans="1:24" ht="19.95" customHeight="1" x14ac:dyDescent="0.35">
      <c r="A175" s="93"/>
      <c r="B175" s="268"/>
      <c r="C175" s="248"/>
      <c r="D175" s="248"/>
      <c r="E175" s="214"/>
      <c r="F175" s="214"/>
      <c r="G175" s="214"/>
      <c r="H175" s="214"/>
      <c r="I175" s="214"/>
      <c r="J175" s="253"/>
      <c r="K175" s="214"/>
      <c r="L175" s="95"/>
      <c r="M175" s="95" t="s">
        <v>73</v>
      </c>
      <c r="N175" s="95" t="s">
        <v>66</v>
      </c>
      <c r="O175" s="95" t="s">
        <v>72</v>
      </c>
      <c r="P175" s="95" t="s">
        <v>73</v>
      </c>
      <c r="Q175" s="95" t="s">
        <v>66</v>
      </c>
      <c r="R175" s="95" t="s">
        <v>72</v>
      </c>
      <c r="S175" s="95" t="s">
        <v>73</v>
      </c>
      <c r="T175" s="95" t="s">
        <v>66</v>
      </c>
      <c r="U175" s="95" t="s">
        <v>72</v>
      </c>
      <c r="V175" s="95" t="s">
        <v>73</v>
      </c>
      <c r="W175" s="95" t="s">
        <v>66</v>
      </c>
      <c r="X175" s="93"/>
    </row>
    <row r="176" spans="1:24" ht="19.8" x14ac:dyDescent="0.5">
      <c r="A176" s="93"/>
      <c r="B176" s="69">
        <v>1</v>
      </c>
      <c r="C176" s="84">
        <f>M176+P176+S176+V176</f>
        <v>35</v>
      </c>
      <c r="D176" s="96">
        <f>M176+P176+S176+V176</f>
        <v>35</v>
      </c>
      <c r="E176" s="72" t="s">
        <v>189</v>
      </c>
      <c r="F176" s="72" t="s">
        <v>302</v>
      </c>
      <c r="G176" s="72" t="s">
        <v>343</v>
      </c>
      <c r="H176" s="72" t="s">
        <v>831</v>
      </c>
      <c r="I176" s="72" t="s">
        <v>870</v>
      </c>
      <c r="J176" s="72">
        <v>1956</v>
      </c>
      <c r="K176" s="97" t="s">
        <v>546</v>
      </c>
      <c r="L176" s="3">
        <v>3</v>
      </c>
      <c r="M176" s="74">
        <f>IF(L176="",0,LOOKUP(L176,'Matrice classement'!$B$2:$C$19))</f>
        <v>15</v>
      </c>
      <c r="N176" s="1">
        <v>10</v>
      </c>
      <c r="O176" s="3">
        <v>1</v>
      </c>
      <c r="P176" s="74">
        <f>IF(O176="",0,LOOKUP(O176,'Matrice classement'!$B$2:$C$19))</f>
        <v>20</v>
      </c>
      <c r="Q176" s="1">
        <v>15</v>
      </c>
      <c r="R176" s="3"/>
      <c r="S176" s="74">
        <f>IF(R176="",0,LOOKUP(R176,'Matrice classement'!$B$2:$C$19))</f>
        <v>0</v>
      </c>
      <c r="T176" s="1"/>
      <c r="U176" s="68"/>
      <c r="V176" s="74">
        <f>IF(U176="",0,LOOKUP(U176,'Matrice classement'!$B$2:$C$19))</f>
        <v>0</v>
      </c>
      <c r="W176" s="75"/>
      <c r="X176" s="93"/>
    </row>
    <row r="177" spans="1:24" ht="19.8" x14ac:dyDescent="0.5">
      <c r="A177" s="93"/>
      <c r="B177" s="69">
        <v>2</v>
      </c>
      <c r="C177" s="84">
        <f>M177+P177+S177+V177</f>
        <v>20</v>
      </c>
      <c r="D177" s="96">
        <f>M177+P177+S177+V177</f>
        <v>20</v>
      </c>
      <c r="E177" s="72" t="s">
        <v>57</v>
      </c>
      <c r="F177" s="72" t="s">
        <v>519</v>
      </c>
      <c r="G177" s="72" t="s">
        <v>23</v>
      </c>
      <c r="H177" s="72" t="s">
        <v>560</v>
      </c>
      <c r="I177" s="72" t="s">
        <v>617</v>
      </c>
      <c r="J177" s="72">
        <v>1960</v>
      </c>
      <c r="K177" s="97" t="s">
        <v>546</v>
      </c>
      <c r="L177" s="3">
        <v>1</v>
      </c>
      <c r="M177" s="74">
        <f>IF(L177="",0,LOOKUP(L177,'Matrice classement'!$B$2:$C$19))</f>
        <v>20</v>
      </c>
      <c r="N177" s="75">
        <v>2</v>
      </c>
      <c r="O177" s="3" t="s">
        <v>267</v>
      </c>
      <c r="P177" s="74">
        <f>IF(O177="",0,LOOKUP(O177,'Matrice classement'!$B$2:$C$19))</f>
        <v>0</v>
      </c>
      <c r="Q177" s="75" t="s">
        <v>267</v>
      </c>
      <c r="R177" s="68"/>
      <c r="S177" s="74">
        <f>IF(R177="",0,LOOKUP(R177,'Matrice classement'!$B$2:$C$19))</f>
        <v>0</v>
      </c>
      <c r="T177" s="75"/>
      <c r="U177" s="68"/>
      <c r="V177" s="74">
        <f>IF(U177="",0,LOOKUP(U177,'Matrice classement'!$B$2:$C$19))</f>
        <v>0</v>
      </c>
      <c r="W177" s="75"/>
      <c r="X177" s="93"/>
    </row>
    <row r="178" spans="1:24" ht="19.8" x14ac:dyDescent="0.5">
      <c r="A178" s="93"/>
      <c r="B178" s="69">
        <v>3</v>
      </c>
      <c r="C178" s="84">
        <f>M178+P178+S178+V178</f>
        <v>17</v>
      </c>
      <c r="D178" s="96">
        <f>M178+P178+S178+V178</f>
        <v>17</v>
      </c>
      <c r="E178" s="72" t="s">
        <v>57</v>
      </c>
      <c r="F178" s="72" t="s">
        <v>28</v>
      </c>
      <c r="G178" s="72" t="s">
        <v>23</v>
      </c>
      <c r="H178" s="72" t="s">
        <v>560</v>
      </c>
      <c r="I178" s="72" t="s">
        <v>697</v>
      </c>
      <c r="J178" s="72">
        <v>1964</v>
      </c>
      <c r="K178" s="97" t="s">
        <v>546</v>
      </c>
      <c r="L178" s="3">
        <v>2</v>
      </c>
      <c r="M178" s="74">
        <f>IF(L178="",0,LOOKUP(L178,'Matrice classement'!$B$2:$C$19))</f>
        <v>17</v>
      </c>
      <c r="N178" s="75">
        <v>4</v>
      </c>
      <c r="O178" s="3" t="s">
        <v>267</v>
      </c>
      <c r="P178" s="74">
        <f>IF(O178="",0,LOOKUP(O178,'Matrice classement'!$B$2:$C$19))</f>
        <v>0</v>
      </c>
      <c r="Q178" s="1" t="s">
        <v>267</v>
      </c>
      <c r="R178" s="3"/>
      <c r="S178" s="74">
        <f>IF(R178="",0,LOOKUP(R178,'Matrice classement'!$B$2:$C$19))</f>
        <v>0</v>
      </c>
      <c r="T178" s="1"/>
      <c r="U178" s="68"/>
      <c r="V178" s="74">
        <f>IF(U178="",0,LOOKUP(U178,'Matrice classement'!$B$2:$C$19))</f>
        <v>0</v>
      </c>
      <c r="W178" s="75"/>
      <c r="X178" s="93"/>
    </row>
    <row r="179" spans="1:24" ht="19.8" x14ac:dyDescent="0.5">
      <c r="A179" s="93"/>
      <c r="B179" s="69">
        <v>4</v>
      </c>
      <c r="C179" s="84">
        <f>M179+P179+S179+V179</f>
        <v>17</v>
      </c>
      <c r="D179" s="96">
        <f>M179+P179+S179+V179</f>
        <v>17</v>
      </c>
      <c r="E179" s="72" t="s">
        <v>618</v>
      </c>
      <c r="F179" s="72" t="s">
        <v>511</v>
      </c>
      <c r="G179" s="72" t="s">
        <v>551</v>
      </c>
      <c r="H179" s="72" t="s">
        <v>831</v>
      </c>
      <c r="I179" s="72" t="s">
        <v>619</v>
      </c>
      <c r="J179" s="72">
        <v>1973</v>
      </c>
      <c r="K179" s="97" t="s">
        <v>546</v>
      </c>
      <c r="L179" s="3" t="s">
        <v>267</v>
      </c>
      <c r="M179" s="74">
        <f>IF(L179="",0,LOOKUP(L179,'Matrice classement'!$B$2:$C$19))</f>
        <v>0</v>
      </c>
      <c r="N179" s="1" t="s">
        <v>267</v>
      </c>
      <c r="O179" s="3">
        <v>2</v>
      </c>
      <c r="P179" s="74">
        <f>IF(O179="",0,LOOKUP(O179,'Matrice classement'!$B$2:$C$19))</f>
        <v>17</v>
      </c>
      <c r="Q179" s="1">
        <v>15</v>
      </c>
      <c r="R179" s="3"/>
      <c r="S179" s="74">
        <f>IF(R179="",0,LOOKUP(R179,'Matrice classement'!$B$2:$C$19))</f>
        <v>0</v>
      </c>
      <c r="T179" s="1"/>
      <c r="U179" s="68"/>
      <c r="V179" s="74">
        <f>IF(U179="",0,LOOKUP(U179,'Matrice classement'!$B$2:$C$19))</f>
        <v>0</v>
      </c>
      <c r="W179" s="75"/>
      <c r="X179" s="93"/>
    </row>
    <row r="180" spans="1:24" ht="19.8" x14ac:dyDescent="0.5">
      <c r="A180" s="93"/>
      <c r="B180" s="69">
        <v>5</v>
      </c>
      <c r="C180" s="84">
        <f>M180+P180+S180+V180</f>
        <v>0</v>
      </c>
      <c r="D180" s="96">
        <f>M180+P180+S180+V180</f>
        <v>0</v>
      </c>
      <c r="E180" s="72" t="s">
        <v>645</v>
      </c>
      <c r="F180" s="72" t="s">
        <v>646</v>
      </c>
      <c r="G180" s="72" t="s">
        <v>525</v>
      </c>
      <c r="H180" s="72" t="s">
        <v>560</v>
      </c>
      <c r="I180" s="72" t="s">
        <v>647</v>
      </c>
      <c r="J180" s="72">
        <v>1969</v>
      </c>
      <c r="K180" s="97" t="s">
        <v>546</v>
      </c>
      <c r="L180" s="3" t="s">
        <v>267</v>
      </c>
      <c r="M180" s="74">
        <f>IF(L180="",0,LOOKUP(L180,'Matrice classement'!$B$2:$C$19))</f>
        <v>0</v>
      </c>
      <c r="N180" s="1" t="s">
        <v>267</v>
      </c>
      <c r="O180" s="3" t="s">
        <v>267</v>
      </c>
      <c r="P180" s="74">
        <f>IF(O180="",0,LOOKUP(O180,'Matrice classement'!$B$2:$C$19))</f>
        <v>0</v>
      </c>
      <c r="Q180" s="1" t="s">
        <v>267</v>
      </c>
      <c r="R180" s="3"/>
      <c r="S180" s="74">
        <f>IF(R180="",0,LOOKUP(R180,'Matrice classement'!$B$2:$C$19))</f>
        <v>0</v>
      </c>
      <c r="T180" s="1"/>
      <c r="U180" s="68"/>
      <c r="V180" s="74">
        <f>IF(U180="",0,LOOKUP(U180,'Matrice classement'!$B$2:$C$19))</f>
        <v>0</v>
      </c>
      <c r="W180" s="75"/>
      <c r="X180" s="93"/>
    </row>
    <row r="181" spans="1:24" ht="18.600000000000001" x14ac:dyDescent="0.45">
      <c r="A181" s="93"/>
      <c r="B181" s="98"/>
      <c r="C181" s="98"/>
      <c r="D181" s="98"/>
      <c r="E181" s="98"/>
      <c r="F181" s="98"/>
      <c r="G181" s="98"/>
      <c r="H181" s="98"/>
      <c r="I181" s="98"/>
      <c r="J181" s="98"/>
      <c r="K181" s="98"/>
      <c r="L181" s="98"/>
      <c r="M181" s="98"/>
      <c r="N181" s="99"/>
      <c r="O181" s="98"/>
      <c r="P181" s="98"/>
      <c r="Q181" s="98"/>
      <c r="R181" s="98"/>
      <c r="S181" s="98"/>
      <c r="T181" s="98"/>
      <c r="U181" s="98"/>
      <c r="V181" s="98"/>
      <c r="W181" s="100"/>
      <c r="X181" s="93"/>
    </row>
    <row r="182" spans="1:24" ht="18.600000000000001" x14ac:dyDescent="0.45">
      <c r="A182" s="55"/>
      <c r="B182" s="88"/>
      <c r="C182" s="88"/>
      <c r="D182" s="88"/>
      <c r="E182" s="88"/>
      <c r="F182" s="88"/>
      <c r="G182" s="88"/>
      <c r="H182" s="88"/>
      <c r="I182" s="88"/>
      <c r="J182" s="88"/>
      <c r="K182" s="88"/>
      <c r="L182" s="233" t="s">
        <v>535</v>
      </c>
      <c r="M182" s="233"/>
      <c r="N182" s="101">
        <f>IF(N137="","",AVERAGE(N137,N120,N86,N61,N40,N13,N25,N156,N162,N168,N174))</f>
        <v>1.1896130952380952</v>
      </c>
      <c r="O182" s="233" t="s">
        <v>535</v>
      </c>
      <c r="P182" s="233"/>
      <c r="Q182" s="101">
        <f>IF(Q137="","",AVERAGE(Q137,Q120,Q86,Q61,Q40,Q13,Q25,Q156,Q162,Q168,Q174))</f>
        <v>1.0109523809523808</v>
      </c>
      <c r="R182" s="233" t="s">
        <v>535</v>
      </c>
      <c r="S182" s="233"/>
      <c r="T182" s="101" t="str">
        <f>IF(T137="","",AVERAGE(T137,T120,T86,T61,T40,T13,T25,T156,T162,T168,T174))</f>
        <v/>
      </c>
      <c r="U182" s="233" t="s">
        <v>535</v>
      </c>
      <c r="V182" s="233"/>
      <c r="W182" s="101" t="str">
        <f>IF(W137="","",AVERAGE(W137,W120,W86,W61,W40,W13,W25,W156,W162,W168,W174))</f>
        <v/>
      </c>
      <c r="X182" s="55"/>
    </row>
    <row r="183" spans="1:24" ht="19.5" customHeight="1" x14ac:dyDescent="0.45">
      <c r="A183" s="55"/>
      <c r="B183" s="228">
        <f>COUNTA(B139:B151,B88:B116,B27:B36,B122:B133,B63:B82,B42:B57,B15:B21,B158:B158,B164:B164,B170:B170,B176:B180,B8)</f>
        <v>115</v>
      </c>
      <c r="C183" s="222" t="s">
        <v>179</v>
      </c>
      <c r="D183" s="223"/>
      <c r="E183" s="224"/>
      <c r="F183" s="88"/>
      <c r="G183" s="102" t="s">
        <v>185</v>
      </c>
      <c r="H183" s="88"/>
      <c r="I183" s="249" t="s">
        <v>80</v>
      </c>
      <c r="J183" s="265"/>
      <c r="K183" s="251"/>
      <c r="L183" s="103">
        <f>COUNTA(L139:L151)-COUNTIF(L139:L151,"Abs")+COUNTA(L122:L133)-COUNTIF(L122:L133,"Abs")+COUNTA(L27:L36)-COUNTIF(L27:L36,"Abs")+COUNTA(L88:L116)-COUNTIF(L88:L116,"Abs")+COUNTA(L63:L82)-COUNTIF(L63:L82,"Abs")+COUNTA(L42:L57)-COUNTIF(L42:L57,"Abs")+COUNTA(L15:L21)-COUNTIF(L15:L21,"Abs")+COUNTA(L158:L158)-COUNTIF(L158:L158,"Abs")+COUNTA(L164:L164)-COUNTIF(L164:L164,"Abs")+COUNTA(L170:L170)-COUNTIF(L170:L170,"Abs")+COUNTA(L176:L180)-COUNTIF(L176:L180,"Abs")+COUNTA(L8)-COUNTIF(L8,"Abs")</f>
        <v>42</v>
      </c>
      <c r="M183" s="265" t="s">
        <v>81</v>
      </c>
      <c r="N183" s="243"/>
      <c r="O183" s="103">
        <f>COUNTA(O139:O151)-COUNTIF(O139:O151,"Abs")+COUNTA(O122:O133)-COUNTIF(O122:O133,"Abs")+COUNTA(O27:O36)-COUNTIF(O27:O36,"Abs")+COUNTA(O88:O116)-COUNTIF(O88:O116,"Abs")+COUNTA(O63:O82)-COUNTIF(O63:O82,"Abs")+COUNTA(O42:O57)-COUNTIF(O42:O57,"Abs")+COUNTA(O15:O21)-COUNTIF(O15:O21,"Abs")+COUNTA(O158:O158)-COUNTIF(O158:O158,"Abs")+COUNTA(O164:O164)-COUNTIF(O164:O164,"Abs")+COUNTA(O170:O170)-COUNTIF(O170:O170,"Abs")+COUNTA(O176:O180)-COUNTIF(O176:O180,"Abs")+COUNTA(O8)-COUNTIF(O8,"Abs")</f>
        <v>74</v>
      </c>
      <c r="P183" s="265" t="s">
        <v>81</v>
      </c>
      <c r="Q183" s="243"/>
      <c r="R183" s="103">
        <f>COUNTA(R139:R151)-COUNTIF(R139:R151,"Abs")+COUNTA(R122:R133)-COUNTIF(R122:R133,"Abs")+COUNTA(R27:R36)-COUNTIF(R27:R36,"Abs")+COUNTA(R88:R116)-COUNTIF(R88:R116,"Abs")+COUNTA(R63:R82)-COUNTIF(R63:R82,"Abs")+COUNTA(R42:R57)-COUNTIF(R42:R57,"Abs")+COUNTA(R15:R21)-COUNTIF(R15:R21,"Abs")+COUNTA(R158:R158)-COUNTIF(R158:R158,"Abs")+COUNTA(R164:R164)-COUNTIF(R164:R164,"Abs")+COUNTA(R170:R170)-COUNTIF(R170:R170,"Abs")+COUNTA(R176:R180)-COUNTIF(R176:R180,"Abs")+COUNTA(R8)-COUNTIF(R8,"Abs")</f>
        <v>0</v>
      </c>
      <c r="S183" s="265" t="s">
        <v>81</v>
      </c>
      <c r="T183" s="243"/>
      <c r="U183" s="103">
        <f>COUNTA(U139:U151)-COUNTIF(U139:U151,"Abs")+COUNTA(U122:U133)-COUNTIF(U122:U133,"Abs")+COUNTA(U27:U36)-COUNTIF(U27:U36,"Abs")+COUNTA(U88:U116)-COUNTIF(U88:U116,"Abs")+COUNTA(U63:U82)-COUNTIF(U63:U82,"Abs")+COUNTA(U42:U57)-COUNTIF(U42:U57,"Abs")+COUNTA(U15:U21)-COUNTIF(U15:U21,"Abs")+COUNTA(U158:U158)-COUNTIF(U158:U158,"Abs")+COUNTA(U164:U164)-COUNTIF(U164:U164,"Abs")+COUNTA(U170:U170)-COUNTIF(U170:U170,"Abs")+COUNTA(U176:U180)-COUNTIF(U176:U180,"Abs")+COUNTA(U8)-COUNTIF(U8,"Abs")</f>
        <v>0</v>
      </c>
      <c r="V183" s="265" t="s">
        <v>81</v>
      </c>
      <c r="W183" s="243"/>
      <c r="X183" s="55"/>
    </row>
    <row r="184" spans="1:24" ht="18.600000000000001" x14ac:dyDescent="0.45">
      <c r="A184" s="55"/>
      <c r="B184" s="229"/>
      <c r="C184" s="225"/>
      <c r="D184" s="226"/>
      <c r="E184" s="227"/>
      <c r="F184" s="88"/>
      <c r="G184" s="104" t="s">
        <v>186</v>
      </c>
      <c r="H184" s="88"/>
      <c r="I184" s="249" t="s">
        <v>183</v>
      </c>
      <c r="J184" s="250"/>
      <c r="K184" s="251"/>
      <c r="L184" s="241">
        <f>L183/$B$183</f>
        <v>0.36521739130434783</v>
      </c>
      <c r="M184" s="242"/>
      <c r="N184" s="243"/>
      <c r="O184" s="241">
        <f>O183/$B$183</f>
        <v>0.64347826086956517</v>
      </c>
      <c r="P184" s="242"/>
      <c r="Q184" s="243"/>
      <c r="R184" s="241">
        <f>R183/$B$183</f>
        <v>0</v>
      </c>
      <c r="S184" s="242"/>
      <c r="T184" s="243"/>
      <c r="U184" s="241">
        <f>U183/$B$183</f>
        <v>0</v>
      </c>
      <c r="V184" s="242"/>
      <c r="W184" s="243"/>
      <c r="X184" s="55"/>
    </row>
    <row r="185" spans="1:24" ht="28.2" customHeight="1" x14ac:dyDescent="0.3">
      <c r="A185" s="55"/>
      <c r="B185" s="55"/>
      <c r="C185" s="55"/>
      <c r="D185" s="55"/>
      <c r="E185" s="55"/>
      <c r="F185" s="55"/>
      <c r="G185" s="55"/>
      <c r="H185" s="55"/>
      <c r="I185" s="55"/>
      <c r="J185" s="55"/>
      <c r="K185" s="55"/>
      <c r="L185" s="55"/>
      <c r="M185" s="55"/>
      <c r="N185" s="105"/>
      <c r="O185" s="55"/>
      <c r="P185" s="55"/>
      <c r="Q185" s="55"/>
      <c r="R185" s="55"/>
      <c r="S185" s="55"/>
      <c r="T185" s="55"/>
      <c r="U185" s="55"/>
      <c r="V185" s="55"/>
      <c r="W185" s="55"/>
      <c r="X185" s="55"/>
    </row>
    <row r="186" spans="1:24" ht="25.2" customHeight="1" x14ac:dyDescent="0.3">
      <c r="A186" s="55"/>
      <c r="B186" s="228">
        <f>ROUNDUP(2014-AVERAGE(J139:J151,J122:J133,J27:J36,J63:J82,J88:J116,J42:J57,J15:J21,J158:J158,J164:J164,J170:J170,J176:J180,J8),1)</f>
        <v>34.700000000000003</v>
      </c>
      <c r="C186" s="235" t="s">
        <v>528</v>
      </c>
      <c r="D186" s="236"/>
      <c r="E186" s="237"/>
      <c r="F186" s="55"/>
      <c r="G186" s="106" t="s">
        <v>191</v>
      </c>
      <c r="H186" s="215"/>
      <c r="I186" s="216"/>
      <c r="J186" s="217"/>
      <c r="K186" s="55"/>
      <c r="L186" s="218" t="s">
        <v>193</v>
      </c>
      <c r="M186" s="219"/>
      <c r="N186" s="219"/>
      <c r="O186" s="219"/>
      <c r="P186" s="219"/>
      <c r="Q186" s="219"/>
      <c r="R186" s="219"/>
      <c r="S186" s="219"/>
      <c r="T186" s="219"/>
      <c r="U186" s="219"/>
      <c r="V186" s="219"/>
      <c r="W186" s="219"/>
      <c r="X186" s="55"/>
    </row>
    <row r="187" spans="1:24" ht="25.2" customHeight="1" x14ac:dyDescent="0.3">
      <c r="A187" s="55"/>
      <c r="B187" s="229"/>
      <c r="C187" s="238"/>
      <c r="D187" s="239"/>
      <c r="E187" s="240"/>
      <c r="F187" s="55"/>
      <c r="G187" s="106" t="s">
        <v>192</v>
      </c>
      <c r="H187" s="215"/>
      <c r="I187" s="216"/>
      <c r="J187" s="217"/>
      <c r="K187" s="55"/>
      <c r="L187" s="191"/>
      <c r="M187" s="192"/>
      <c r="N187" s="193"/>
      <c r="O187" s="191"/>
      <c r="P187" s="192"/>
      <c r="Q187" s="193"/>
      <c r="R187" s="191"/>
      <c r="S187" s="192"/>
      <c r="T187" s="193"/>
      <c r="U187" s="191"/>
      <c r="V187" s="220"/>
      <c r="W187" s="221"/>
      <c r="X187" s="55"/>
    </row>
    <row r="188" spans="1:24" ht="19.95" customHeight="1" x14ac:dyDescent="0.3">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row>
    <row r="189" spans="1:24" ht="18.600000000000001" x14ac:dyDescent="0.45">
      <c r="F189" s="137"/>
    </row>
    <row r="191" spans="1:24" ht="25.2" customHeight="1" x14ac:dyDescent="0.3">
      <c r="B191" s="194" t="s">
        <v>196</v>
      </c>
      <c r="C191" s="195"/>
      <c r="D191" s="195"/>
      <c r="E191" s="196"/>
      <c r="F191" s="159">
        <f>SUM(C158:C158,C15:C21,C27:C36,C42:C57,C63:C82,C88:C116,C122:C133,C139:C151,C164:C164,C170:C170,C176:C180,C8)</f>
        <v>1401</v>
      </c>
      <c r="G191" s="108" t="s">
        <v>197</v>
      </c>
      <c r="I191" s="200" t="s">
        <v>201</v>
      </c>
      <c r="J191" s="201"/>
      <c r="K191" s="201"/>
      <c r="L191" s="202"/>
      <c r="M191" s="209"/>
      <c r="N191" s="210"/>
    </row>
    <row r="192" spans="1:24" ht="25.2" customHeight="1" x14ac:dyDescent="0.3">
      <c r="B192" s="197" t="s">
        <v>199</v>
      </c>
      <c r="C192" s="198"/>
      <c r="D192" s="198"/>
      <c r="E192" s="199"/>
      <c r="F192" s="160">
        <f>SUBTOTAL(109,C158:C158,C15:C21,C27:C36,C42:C57,C63:C82,C88:C116,C122:C133,C139:C151,C164:C164,C170:C170,C176:C180,C8)</f>
        <v>1401</v>
      </c>
      <c r="G192" s="110" t="s">
        <v>197</v>
      </c>
      <c r="I192" s="203"/>
      <c r="J192" s="204"/>
      <c r="K192" s="204"/>
      <c r="L192" s="205"/>
      <c r="M192" s="211"/>
      <c r="N192" s="212"/>
    </row>
    <row r="193" spans="1:20" ht="19.95" customHeight="1" x14ac:dyDescent="0.3"/>
    <row r="194" spans="1:20" ht="25.2" customHeight="1" x14ac:dyDescent="0.3">
      <c r="A194" s="55"/>
      <c r="B194" s="55"/>
      <c r="C194" s="55"/>
      <c r="D194" s="55"/>
      <c r="E194" s="55"/>
      <c r="F194" s="55"/>
      <c r="G194" s="55"/>
      <c r="H194" s="55"/>
      <c r="I194" s="55"/>
      <c r="J194" s="55"/>
      <c r="K194" s="55"/>
      <c r="L194" s="55"/>
      <c r="M194" s="55"/>
      <c r="N194" s="55"/>
      <c r="O194" s="55"/>
      <c r="P194" s="146"/>
      <c r="Q194" s="146"/>
      <c r="R194" s="55"/>
      <c r="S194" s="146"/>
      <c r="T194" s="146"/>
    </row>
    <row r="195" spans="1:20" ht="25.2" customHeight="1" x14ac:dyDescent="0.3">
      <c r="A195" s="55"/>
      <c r="B195" s="295" t="s">
        <v>202</v>
      </c>
      <c r="C195" s="220"/>
      <c r="D195" s="220"/>
      <c r="E195" s="220"/>
      <c r="F195" s="220"/>
      <c r="G195" s="220"/>
      <c r="H195" s="220"/>
      <c r="I195" s="290" t="s">
        <v>685</v>
      </c>
      <c r="J195" s="291"/>
      <c r="K195" s="291"/>
      <c r="L195" s="292"/>
      <c r="M195" s="292"/>
      <c r="N195" s="292"/>
      <c r="O195" s="55"/>
      <c r="P195" s="146"/>
      <c r="Q195" s="146"/>
      <c r="R195" s="55"/>
      <c r="S195" s="146"/>
      <c r="T195" s="146"/>
    </row>
    <row r="196" spans="1:20" ht="25.2" customHeight="1" x14ac:dyDescent="0.3">
      <c r="A196" s="55"/>
      <c r="B196" s="206" t="s">
        <v>194</v>
      </c>
      <c r="C196" s="207"/>
      <c r="D196" s="207"/>
      <c r="E196" s="161" t="s">
        <v>195</v>
      </c>
      <c r="F196" s="207" t="s">
        <v>200</v>
      </c>
      <c r="G196" s="208"/>
      <c r="H196" s="112" t="s">
        <v>76</v>
      </c>
      <c r="I196" s="330" t="s">
        <v>442</v>
      </c>
      <c r="J196" s="293"/>
      <c r="K196" s="294"/>
      <c r="L196" s="288" t="s">
        <v>443</v>
      </c>
      <c r="M196" s="289"/>
      <c r="N196" s="289"/>
      <c r="O196" s="55"/>
      <c r="P196" s="146"/>
      <c r="Q196" s="146"/>
      <c r="R196" s="55"/>
      <c r="S196" s="146"/>
      <c r="T196" s="146"/>
    </row>
    <row r="197" spans="1:20" ht="25.2" customHeight="1" x14ac:dyDescent="0.5">
      <c r="A197" s="55"/>
      <c r="B197" s="185" t="s">
        <v>657</v>
      </c>
      <c r="C197" s="331"/>
      <c r="D197" s="331"/>
      <c r="E197" s="157">
        <f>COUNTIF($G$158:$G$158,B197)+COUNTIF($G$15:$G$21,B197)+COUNTIF($G$27:$G$36,B197)+COUNTIF($G$42:$G$57,B197)+COUNTIF($G$63:$G$82,B197)+COUNTIF($G$88:$G$116,B197)+COUNTIF($G$122:$G$133,B197)+COUNTIF($G$139:$G$151,B197)+COUNTIF($G$164:$G$164,B197)+COUNTIF($G$170:$G$170,B197)+COUNTIF($G$176:$G$180,B197)+COUNTIF($G$8,B197)</f>
        <v>28</v>
      </c>
      <c r="F197" s="187">
        <f>SUMIF($G$139:$G$151,B197,$C$139:$C$151)+SUMIF($G$122:$G$133,B197,$C$122:$C$133)+SUMIF($G$88:$G$116,B197,$C$88:$C$116)+SUMIF($G$63:$G$82,B197,$C$63:$C$82)+SUMIF($G$42:$G$57,B197,$C$42:$C$57)+SUMIF($G$15:$G$21,B197,$C$15:$C$21)+SUMIF($G$27:$G$36,B197,$C$27:$C$36)+SUMIF($G$158:$G$158,B197,$C$158:$C$158)+SUMIF($G$164:$G$164,B197,$C$164:$C$164)+SUMIF($G$170:$G$170,B197,$C$170:$C$170)+SUMIF($G$176:$G$180,B197,$C$176:$C$180)+SUMIF($C$8,B197,$G$8)</f>
        <v>248</v>
      </c>
      <c r="G197" s="188"/>
      <c r="H197" s="113">
        <v>1</v>
      </c>
      <c r="I197" s="184"/>
      <c r="J197" s="115">
        <f>E197-I197</f>
        <v>28</v>
      </c>
      <c r="K197" s="116" t="str">
        <f>IF(J197&lt;0,"L",IF(J197=0,"K","J"))</f>
        <v>J</v>
      </c>
      <c r="L197" s="189"/>
      <c r="M197" s="189"/>
      <c r="N197" s="120">
        <f>F197-L197</f>
        <v>248</v>
      </c>
      <c r="O197" s="55"/>
      <c r="P197" s="146"/>
      <c r="Q197" s="146"/>
      <c r="R197" s="55"/>
      <c r="S197" s="146"/>
      <c r="T197" s="146"/>
    </row>
    <row r="198" spans="1:20" ht="25.2" customHeight="1" x14ac:dyDescent="0.5">
      <c r="A198" s="55"/>
      <c r="B198" s="185" t="s">
        <v>23</v>
      </c>
      <c r="C198" s="331"/>
      <c r="D198" s="331"/>
      <c r="E198" s="157">
        <f>COUNTIF($G$158:$G$158,B198)+COUNTIF($G$15:$G$21,B198)+COUNTIF($G$27:$G$36,B198)+COUNTIF($G$42:$G$57,B198)+COUNTIF($G$63:$G$82,B198)+COUNTIF($G$88:$G$116,B198)+COUNTIF($G$122:$G$133,B198)+COUNTIF($G$139:$G$151,B198)+COUNTIF($G$164:$G$164,B198)+COUNTIF($G$170:$G$170,B198)+COUNTIF($G$176:$G$180,B198)+COUNTIF($G$8,B198)</f>
        <v>16</v>
      </c>
      <c r="F198" s="187">
        <f>SUMIF($G$139:$G$151,B198,$C$139:$C$151)+SUMIF($G$122:$G$133,B198,$C$122:$C$133)+SUMIF($G$88:$G$116,B198,$C$88:$C$116)+SUMIF($G$63:$G$82,B198,$C$63:$C$82)+SUMIF($G$42:$G$57,B198,$C$42:$C$57)+SUMIF($G$15:$G$21,B198,$C$15:$C$21)+SUMIF($G$27:$G$36,B198,$C$27:$C$36)+SUMIF($G$158:$G$158,B198,$C$158:$C$158)+SUMIF($G$164:$G$164,B198,$C$164:$C$164)+SUMIF($G$170:$G$170,B198,$C$170:$C$170)+SUMIF($G$176:$G$180,B198,$C$176:$C$180)+SUMIF($C$8,B198,$G$8)</f>
        <v>269</v>
      </c>
      <c r="G198" s="188"/>
      <c r="H198" s="113">
        <v>2</v>
      </c>
      <c r="I198" s="121"/>
      <c r="J198" s="123">
        <f>E198-I198</f>
        <v>16</v>
      </c>
      <c r="K198" s="124" t="str">
        <f>IF(J198&lt;0,"L",IF(J198=0,"K","J"))</f>
        <v>J</v>
      </c>
      <c r="L198" s="234"/>
      <c r="M198" s="234"/>
      <c r="N198" s="122">
        <f>F198-L198</f>
        <v>269</v>
      </c>
      <c r="O198" s="55"/>
      <c r="P198" s="146"/>
      <c r="Q198" s="146"/>
      <c r="R198" s="55"/>
      <c r="S198" s="146"/>
      <c r="T198" s="146"/>
    </row>
    <row r="199" spans="1:20" ht="25.2" customHeight="1" x14ac:dyDescent="0.5">
      <c r="A199" s="55"/>
      <c r="B199" s="185" t="s">
        <v>20</v>
      </c>
      <c r="C199" s="331"/>
      <c r="D199" s="331"/>
      <c r="E199" s="157">
        <f>COUNTIF($G$158:$G$158,B199)+COUNTIF($G$15:$G$21,B199)+COUNTIF($G$27:$G$36,B199)+COUNTIF($G$42:$G$57,B199)+COUNTIF($G$63:$G$82,B199)+COUNTIF($G$88:$G$116,B199)+COUNTIF($G$122:$G$133,B199)+COUNTIF($G$139:$G$151,B199)+COUNTIF($G$164:$G$164,B199)+COUNTIF($G$170:$G$170,B199)+COUNTIF($G$176:$G$180,B199)+COUNTIF($G$8,B199)</f>
        <v>9</v>
      </c>
      <c r="F199" s="187">
        <f>SUMIF($G$139:$G$151,B199,$C$139:$C$151)+SUMIF($G$122:$G$133,B199,$C$122:$C$133)+SUMIF($G$88:$G$116,B199,$C$88:$C$116)+SUMIF($G$63:$G$82,B199,$C$63:$C$82)+SUMIF($G$42:$G$57,B199,$C$42:$C$57)+SUMIF($G$15:$G$21,B199,$C$15:$C$21)+SUMIF($G$27:$G$36,B199,$C$27:$C$36)+SUMIF($G$158:$G$158,B199,$C$158:$C$158)+SUMIF($G$164:$G$164,B199,$C$164:$C$164)+SUMIF($G$170:$G$170,B199,$C$170:$C$170)+SUMIF($G$176:$G$180,B199,$C$176:$C$180)+SUMIF($C$8,B199,$G$8)</f>
        <v>111</v>
      </c>
      <c r="G199" s="188"/>
      <c r="H199" s="113">
        <v>3</v>
      </c>
      <c r="I199" s="121"/>
      <c r="J199" s="123">
        <f>E199-I199</f>
        <v>9</v>
      </c>
      <c r="K199" s="124" t="str">
        <f>IF(J199&lt;0,"L",IF(J199=0,"K","J"))</f>
        <v>J</v>
      </c>
      <c r="L199" s="234"/>
      <c r="M199" s="234"/>
      <c r="N199" s="122">
        <f>F199-L199</f>
        <v>111</v>
      </c>
      <c r="O199" s="55"/>
      <c r="P199" s="146"/>
      <c r="Q199" s="146"/>
      <c r="R199" s="55"/>
      <c r="S199" s="146"/>
      <c r="T199" s="146"/>
    </row>
    <row r="200" spans="1:20" ht="25.2" customHeight="1" x14ac:dyDescent="0.5">
      <c r="A200" s="55"/>
      <c r="B200" s="185" t="s">
        <v>659</v>
      </c>
      <c r="C200" s="331"/>
      <c r="D200" s="331"/>
      <c r="E200" s="157">
        <f>COUNTIF($G$158:$G$158,B200)+COUNTIF($G$15:$G$21,B200)+COUNTIF($G$27:$G$36,B200)+COUNTIF($G$42:$G$57,B200)+COUNTIF($G$63:$G$82,B200)+COUNTIF($G$88:$G$116,B200)+COUNTIF($G$122:$G$133,B200)+COUNTIF($G$139:$G$151,B200)+COUNTIF($G$164:$G$164,B200)+COUNTIF($G$170:$G$170,B200)+COUNTIF($G$176:$G$180,B200)+COUNTIF($G$8,B200)</f>
        <v>13</v>
      </c>
      <c r="F200" s="187">
        <f>SUMIF($G$139:$G$151,B200,$C$139:$C$151)+SUMIF($G$122:$G$133,B200,$C$122:$C$133)+SUMIF($G$88:$G$116,B200,$C$88:$C$116)+SUMIF($G$63:$G$82,B200,$C$63:$C$82)+SUMIF($G$42:$G$57,B200,$C$42:$C$57)+SUMIF($G$15:$G$21,B200,$C$15:$C$21)+SUMIF($G$27:$G$36,B200,$C$27:$C$36)+SUMIF($G$158:$G$158,B200,$C$158:$C$158)+SUMIF($G$164:$G$164,B200,$C$164:$C$164)+SUMIF($G$170:$G$170,B200,$C$170:$C$170)+SUMIF($G$176:$G$180,B200,$C$176:$C$180)+SUMIF($C$8,B200,$G$8)</f>
        <v>149</v>
      </c>
      <c r="G200" s="188"/>
      <c r="H200" s="113">
        <v>4</v>
      </c>
      <c r="I200" s="114"/>
      <c r="J200" s="118">
        <f>E200-I200</f>
        <v>13</v>
      </c>
      <c r="K200" s="119" t="str">
        <f>IF(J200&lt;0,"L",IF(J200=0,"K","J"))</f>
        <v>J</v>
      </c>
      <c r="L200" s="189"/>
      <c r="M200" s="189"/>
      <c r="N200" s="120">
        <f>F200-L200</f>
        <v>149</v>
      </c>
      <c r="O200" s="55"/>
      <c r="P200" s="146"/>
      <c r="Q200" s="146"/>
      <c r="R200" s="55"/>
      <c r="S200" s="146"/>
      <c r="T200" s="146"/>
    </row>
    <row r="201" spans="1:20" ht="25.2" customHeight="1" x14ac:dyDescent="0.5">
      <c r="A201" s="55"/>
      <c r="B201" s="185" t="s">
        <v>658</v>
      </c>
      <c r="C201" s="331"/>
      <c r="D201" s="331"/>
      <c r="E201" s="157">
        <f t="shared" ref="E201:E227" si="20">COUNTIF($G$158:$G$158,B201)+COUNTIF($G$15:$G$21,B201)+COUNTIF($G$27:$G$36,B201)+COUNTIF($G$42:$G$57,B201)+COUNTIF($G$63:$G$82,B201)+COUNTIF($G$88:$G$116,B201)+COUNTIF($G$122:$G$133,B201)+COUNTIF($G$139:$G$151,B201)+COUNTIF($G$164:$G$164,B201)+COUNTIF($G$170:$G$170,B201)+COUNTIF($G$176:$G$180,B201)+COUNTIF($G$8,B201)</f>
        <v>12</v>
      </c>
      <c r="F201" s="187">
        <f t="shared" ref="F201:F227" si="21">SUMIF($G$139:$G$151,B201,$C$139:$C$151)+SUMIF($G$122:$G$133,B201,$C$122:$C$133)+SUMIF($G$88:$G$116,B201,$C$88:$C$116)+SUMIF($G$63:$G$82,B201,$C$63:$C$82)+SUMIF($G$42:$G$57,B201,$C$42:$C$57)+SUMIF($G$15:$G$21,B201,$C$15:$C$21)+SUMIF($G$27:$G$36,B201,$C$27:$C$36)+SUMIF($G$158:$G$158,B201,$C$158:$C$158)+SUMIF($G$164:$G$164,B201,$C$164:$C$164)+SUMIF($G$170:$G$170,B201,$C$170:$C$170)+SUMIF($G$176:$G$180,B201,$C$176:$C$180)+SUMIF($C$8,B201,$G$8)</f>
        <v>138</v>
      </c>
      <c r="G201" s="188"/>
      <c r="H201" s="113">
        <v>5</v>
      </c>
      <c r="I201" s="114"/>
      <c r="J201" s="123">
        <f t="shared" ref="J201" si="22">E201-I201</f>
        <v>12</v>
      </c>
      <c r="K201" s="124" t="str">
        <f t="shared" ref="K201" si="23">IF(J201&lt;0,"L",IF(J201=0,"K","J"))</f>
        <v>J</v>
      </c>
      <c r="L201" s="189"/>
      <c r="M201" s="189"/>
      <c r="N201" s="120">
        <f t="shared" ref="N201" si="24">F201-L201</f>
        <v>138</v>
      </c>
      <c r="O201" s="55"/>
      <c r="P201" s="146"/>
      <c r="Q201" s="146"/>
      <c r="R201" s="55"/>
      <c r="S201" s="146"/>
      <c r="T201" s="146"/>
    </row>
    <row r="202" spans="1:20" ht="25.2" customHeight="1" x14ac:dyDescent="0.5">
      <c r="A202" s="55"/>
      <c r="B202" s="185" t="s">
        <v>13</v>
      </c>
      <c r="C202" s="331"/>
      <c r="D202" s="331"/>
      <c r="E202" s="157">
        <f>COUNTIF($G$158:$G$158,B202)+COUNTIF($G$15:$G$21,B202)+COUNTIF($G$27:$G$36,B202)+COUNTIF($G$42:$G$57,B202)+COUNTIF($G$63:$G$82,B202)+COUNTIF($G$88:$G$116,B202)+COUNTIF($G$122:$G$133,B202)+COUNTIF($G$139:$G$151,B202)+COUNTIF($G$164:$G$164,B202)+COUNTIF($G$170:$G$170,B202)+COUNTIF($G$176:$G$180,B202)+COUNTIF($G$8,B202)</f>
        <v>7</v>
      </c>
      <c r="F202" s="187">
        <f>SUMIF($G$139:$G$151,B202,$C$139:$C$151)+SUMIF($G$122:$G$133,B202,$C$122:$C$133)+SUMIF($G$88:$G$116,B202,$C$88:$C$116)+SUMIF($G$63:$G$82,B202,$C$63:$C$82)+SUMIF($G$42:$G$57,B202,$C$42:$C$57)+SUMIF($G$15:$G$21,B202,$C$15:$C$21)+SUMIF($G$27:$G$36,B202,$C$27:$C$36)+SUMIF($G$158:$G$158,B202,$C$158:$C$158)+SUMIF($G$164:$G$164,B202,$C$164:$C$164)+SUMIF($G$170:$G$170,B202,$C$170:$C$170)+SUMIF($G$176:$G$180,B202,$C$176:$C$180)+SUMIF($C$8,B202,$G$8)</f>
        <v>88</v>
      </c>
      <c r="G202" s="188"/>
      <c r="H202" s="113">
        <v>6</v>
      </c>
      <c r="I202" s="114"/>
      <c r="J202" s="123">
        <f>E202-I202</f>
        <v>7</v>
      </c>
      <c r="K202" s="124" t="str">
        <f>IF(J202&lt;0,"L",IF(J202=0,"K","J"))</f>
        <v>J</v>
      </c>
      <c r="L202" s="189"/>
      <c r="M202" s="189"/>
      <c r="N202" s="120">
        <f t="shared" ref="N202" si="25">F202-L202</f>
        <v>88</v>
      </c>
      <c r="O202" s="55"/>
      <c r="P202" s="146"/>
      <c r="Q202" s="146"/>
      <c r="R202" s="55"/>
      <c r="S202" s="146"/>
      <c r="T202" s="146"/>
    </row>
    <row r="203" spans="1:20" ht="25.2" customHeight="1" x14ac:dyDescent="0.5">
      <c r="A203" s="55"/>
      <c r="B203" s="185" t="s">
        <v>525</v>
      </c>
      <c r="C203" s="331"/>
      <c r="D203" s="331"/>
      <c r="E203" s="157">
        <f t="shared" si="20"/>
        <v>7</v>
      </c>
      <c r="F203" s="187">
        <f t="shared" si="21"/>
        <v>69</v>
      </c>
      <c r="G203" s="188"/>
      <c r="H203" s="113">
        <v>7</v>
      </c>
      <c r="I203" s="121"/>
      <c r="J203" s="118">
        <f t="shared" ref="J203" si="26">E203-I203</f>
        <v>7</v>
      </c>
      <c r="K203" s="119" t="str">
        <f t="shared" ref="K203" si="27">IF(J203&lt;0,"L",IF(J203=0,"K","J"))</f>
        <v>J</v>
      </c>
      <c r="L203" s="189"/>
      <c r="M203" s="189"/>
      <c r="N203" s="120">
        <f>F203-L203</f>
        <v>69</v>
      </c>
      <c r="O203" s="55"/>
      <c r="P203" s="146"/>
      <c r="Q203" s="146"/>
      <c r="R203" s="55"/>
      <c r="S203" s="146"/>
      <c r="T203" s="146"/>
    </row>
    <row r="204" spans="1:20" ht="25.2" customHeight="1" x14ac:dyDescent="0.5">
      <c r="A204" s="55"/>
      <c r="B204" s="185" t="s">
        <v>661</v>
      </c>
      <c r="C204" s="331"/>
      <c r="D204" s="331"/>
      <c r="E204" s="157">
        <f t="shared" ref="E204:E216" si="28">COUNTIF($G$158:$G$158,B204)+COUNTIF($G$15:$G$21,B204)+COUNTIF($G$27:$G$36,B204)+COUNTIF($G$42:$G$57,B204)+COUNTIF($G$63:$G$82,B204)+COUNTIF($G$88:$G$116,B204)+COUNTIF($G$122:$G$133,B204)+COUNTIF($G$139:$G$151,B204)+COUNTIF($G$164:$G$164,B204)+COUNTIF($G$170:$G$170,B204)+COUNTIF($G$176:$G$180,B204)+COUNTIF($G$8,B204)</f>
        <v>6</v>
      </c>
      <c r="F204" s="187">
        <f t="shared" ref="F204:F216" si="29">SUMIF($G$139:$G$151,B204,$C$139:$C$151)+SUMIF($G$122:$G$133,B204,$C$122:$C$133)+SUMIF($G$88:$G$116,B204,$C$88:$C$116)+SUMIF($G$63:$G$82,B204,$C$63:$C$82)+SUMIF($G$42:$G$57,B204,$C$42:$C$57)+SUMIF($G$15:$G$21,B204,$C$15:$C$21)+SUMIF($G$27:$G$36,B204,$C$27:$C$36)+SUMIF($G$158:$G$158,B204,$C$158:$C$158)+SUMIF($G$164:$G$164,B204,$C$164:$C$164)+SUMIF($G$170:$G$170,B204,$C$170:$C$170)+SUMIF($G$176:$G$180,B204,$C$176:$C$180)+SUMIF($C$8,B204,$G$8)</f>
        <v>63</v>
      </c>
      <c r="G204" s="188"/>
      <c r="H204" s="113">
        <v>8</v>
      </c>
      <c r="I204" s="114"/>
      <c r="J204" s="123">
        <f>E204-I204</f>
        <v>6</v>
      </c>
      <c r="K204" s="124" t="str">
        <f>IF(J204&lt;0,"L",IF(J204=0,"K","J"))</f>
        <v>J</v>
      </c>
      <c r="L204" s="189"/>
      <c r="M204" s="189"/>
      <c r="N204" s="120">
        <f t="shared" ref="N204" si="30">F204-L204</f>
        <v>63</v>
      </c>
      <c r="O204" s="55"/>
      <c r="P204" s="146"/>
      <c r="Q204" s="146"/>
      <c r="R204" s="55"/>
      <c r="S204" s="146"/>
      <c r="T204" s="146"/>
    </row>
    <row r="205" spans="1:20" ht="25.2" customHeight="1" x14ac:dyDescent="0.5">
      <c r="A205" s="55"/>
      <c r="B205" s="185" t="s">
        <v>524</v>
      </c>
      <c r="C205" s="331"/>
      <c r="D205" s="331"/>
      <c r="E205" s="157">
        <f t="shared" si="28"/>
        <v>2</v>
      </c>
      <c r="F205" s="187">
        <f t="shared" si="29"/>
        <v>40</v>
      </c>
      <c r="G205" s="188"/>
      <c r="H205" s="113">
        <v>9</v>
      </c>
      <c r="I205" s="114"/>
      <c r="J205" s="123">
        <f t="shared" ref="J205" si="31">E205-I205</f>
        <v>2</v>
      </c>
      <c r="K205" s="124" t="str">
        <f t="shared" ref="K205" si="32">IF(J205&lt;0,"L",IF(J205=0,"K","J"))</f>
        <v>J</v>
      </c>
      <c r="L205" s="189"/>
      <c r="M205" s="189"/>
      <c r="N205" s="120">
        <f>F205-L205</f>
        <v>40</v>
      </c>
      <c r="O205" s="55"/>
      <c r="P205" s="146"/>
      <c r="Q205" s="146"/>
      <c r="R205" s="55"/>
      <c r="S205" s="146"/>
      <c r="T205" s="146"/>
    </row>
    <row r="206" spans="1:20" ht="25.2" customHeight="1" x14ac:dyDescent="0.5">
      <c r="A206" s="55"/>
      <c r="B206" s="185" t="s">
        <v>14</v>
      </c>
      <c r="C206" s="331"/>
      <c r="D206" s="331"/>
      <c r="E206" s="157">
        <f t="shared" si="28"/>
        <v>2</v>
      </c>
      <c r="F206" s="187">
        <f t="shared" si="29"/>
        <v>31</v>
      </c>
      <c r="G206" s="188"/>
      <c r="H206" s="113">
        <v>10</v>
      </c>
      <c r="I206" s="114"/>
      <c r="J206" s="123">
        <f>E206-I206</f>
        <v>2</v>
      </c>
      <c r="K206" s="124" t="str">
        <f>IF(J206&lt;0,"L",IF(J206=0,"K","J"))</f>
        <v>J</v>
      </c>
      <c r="L206" s="189"/>
      <c r="M206" s="189"/>
      <c r="N206" s="120">
        <f>F206-L206</f>
        <v>31</v>
      </c>
      <c r="O206" s="55"/>
      <c r="P206" s="146"/>
      <c r="Q206" s="146"/>
      <c r="R206" s="55"/>
      <c r="S206" s="146"/>
      <c r="T206" s="146"/>
    </row>
    <row r="207" spans="1:20" ht="25.2" customHeight="1" x14ac:dyDescent="0.5">
      <c r="A207" s="55"/>
      <c r="B207" s="185" t="s">
        <v>343</v>
      </c>
      <c r="C207" s="331"/>
      <c r="D207" s="331"/>
      <c r="E207" s="157">
        <f t="shared" si="28"/>
        <v>2</v>
      </c>
      <c r="F207" s="187">
        <f t="shared" si="29"/>
        <v>63</v>
      </c>
      <c r="G207" s="188"/>
      <c r="H207" s="113">
        <v>11</v>
      </c>
      <c r="I207" s="114"/>
      <c r="J207" s="123">
        <f t="shared" ref="J207" si="33">E207-I207</f>
        <v>2</v>
      </c>
      <c r="K207" s="124" t="str">
        <f t="shared" ref="K207" si="34">IF(J207&lt;0,"L",IF(J207=0,"K","J"))</f>
        <v>J</v>
      </c>
      <c r="L207" s="189"/>
      <c r="M207" s="189"/>
      <c r="N207" s="120">
        <f>F207-L207</f>
        <v>63</v>
      </c>
      <c r="O207" s="55"/>
      <c r="P207" s="146"/>
      <c r="Q207" s="146"/>
      <c r="R207" s="55"/>
      <c r="S207" s="146"/>
      <c r="T207" s="146"/>
    </row>
    <row r="208" spans="1:20" ht="25.2" customHeight="1" x14ac:dyDescent="0.5">
      <c r="A208" s="55"/>
      <c r="B208" s="185" t="s">
        <v>660</v>
      </c>
      <c r="C208" s="331"/>
      <c r="D208" s="331"/>
      <c r="E208" s="157">
        <f t="shared" si="28"/>
        <v>2</v>
      </c>
      <c r="F208" s="187">
        <f t="shared" si="29"/>
        <v>23</v>
      </c>
      <c r="G208" s="188"/>
      <c r="H208" s="113">
        <v>12</v>
      </c>
      <c r="I208" s="114"/>
      <c r="J208" s="123">
        <f t="shared" ref="J208" si="35">E208-I208</f>
        <v>2</v>
      </c>
      <c r="K208" s="124" t="str">
        <f t="shared" ref="K208" si="36">IF(J208&lt;0,"L",IF(J208=0,"K","J"))</f>
        <v>J</v>
      </c>
      <c r="L208" s="189"/>
      <c r="M208" s="189"/>
      <c r="N208" s="120">
        <f>F208-L208</f>
        <v>23</v>
      </c>
      <c r="O208" s="55"/>
      <c r="P208" s="146"/>
      <c r="Q208" s="146"/>
      <c r="R208" s="55"/>
      <c r="S208" s="146"/>
      <c r="T208" s="146"/>
    </row>
    <row r="209" spans="1:20" ht="25.2" customHeight="1" x14ac:dyDescent="0.5">
      <c r="A209" s="55"/>
      <c r="B209" s="185" t="s">
        <v>595</v>
      </c>
      <c r="C209" s="331"/>
      <c r="D209" s="331"/>
      <c r="E209" s="157">
        <f t="shared" si="28"/>
        <v>2</v>
      </c>
      <c r="F209" s="187">
        <f t="shared" si="29"/>
        <v>22</v>
      </c>
      <c r="G209" s="188"/>
      <c r="H209" s="113">
        <v>13</v>
      </c>
      <c r="I209" s="114"/>
      <c r="J209" s="123">
        <f t="shared" ref="J209" si="37">E209-I209</f>
        <v>2</v>
      </c>
      <c r="K209" s="124" t="str">
        <f t="shared" ref="K209" si="38">IF(J209&lt;0,"L",IF(J209=0,"K","J"))</f>
        <v>J</v>
      </c>
      <c r="L209" s="189"/>
      <c r="M209" s="189"/>
      <c r="N209" s="120">
        <f>F209-L209</f>
        <v>22</v>
      </c>
      <c r="O209" s="55"/>
      <c r="P209" s="146"/>
      <c r="Q209" s="146"/>
      <c r="R209" s="55"/>
      <c r="S209" s="146"/>
      <c r="T209" s="146"/>
    </row>
    <row r="210" spans="1:20" ht="25.2" customHeight="1" x14ac:dyDescent="0.5">
      <c r="A210" s="55"/>
      <c r="B210" s="185" t="s">
        <v>551</v>
      </c>
      <c r="C210" s="331"/>
      <c r="D210" s="331"/>
      <c r="E210" s="157">
        <f t="shared" si="28"/>
        <v>1</v>
      </c>
      <c r="F210" s="187">
        <f t="shared" si="29"/>
        <v>17</v>
      </c>
      <c r="G210" s="188"/>
      <c r="H210" s="113">
        <v>14</v>
      </c>
      <c r="I210" s="114"/>
      <c r="J210" s="123">
        <f t="shared" ref="J210" si="39">E210-I210</f>
        <v>1</v>
      </c>
      <c r="K210" s="124" t="str">
        <f>IF(J210&lt;0,"L",IF(J210=0,"K","J"))</f>
        <v>J</v>
      </c>
      <c r="L210" s="189"/>
      <c r="M210" s="189"/>
      <c r="N210" s="120">
        <f t="shared" ref="N210" si="40">F210-L210</f>
        <v>17</v>
      </c>
      <c r="O210" s="55"/>
      <c r="P210" s="146"/>
      <c r="Q210" s="146"/>
      <c r="R210" s="55"/>
      <c r="S210" s="146"/>
      <c r="T210" s="146"/>
    </row>
    <row r="211" spans="1:20" ht="25.2" customHeight="1" x14ac:dyDescent="0.5">
      <c r="A211" s="55"/>
      <c r="B211" s="185" t="s">
        <v>876</v>
      </c>
      <c r="C211" s="331"/>
      <c r="D211" s="331"/>
      <c r="E211" s="179">
        <f t="shared" si="28"/>
        <v>1</v>
      </c>
      <c r="F211" s="187">
        <f t="shared" si="29"/>
        <v>15</v>
      </c>
      <c r="G211" s="188"/>
      <c r="H211" s="113">
        <v>15</v>
      </c>
      <c r="I211" s="114"/>
      <c r="J211" s="123">
        <f>E211-I211</f>
        <v>1</v>
      </c>
      <c r="K211" s="124" t="str">
        <f>IF(J211&lt;0,"L",IF(J211=0,"K","J"))</f>
        <v>J</v>
      </c>
      <c r="L211" s="189"/>
      <c r="M211" s="189"/>
      <c r="N211" s="120">
        <f t="shared" ref="N211:N216" si="41">F211-L211</f>
        <v>15</v>
      </c>
      <c r="O211" s="55"/>
      <c r="P211" s="146"/>
      <c r="Q211" s="146"/>
      <c r="R211" s="55"/>
      <c r="S211" s="146"/>
      <c r="T211" s="146"/>
    </row>
    <row r="212" spans="1:20" ht="25.2" customHeight="1" x14ac:dyDescent="0.5">
      <c r="A212" s="55"/>
      <c r="B212" s="185" t="s">
        <v>665</v>
      </c>
      <c r="C212" s="331"/>
      <c r="D212" s="331"/>
      <c r="E212" s="157">
        <f t="shared" si="28"/>
        <v>1</v>
      </c>
      <c r="F212" s="187">
        <f t="shared" si="29"/>
        <v>11</v>
      </c>
      <c r="G212" s="188"/>
      <c r="H212" s="113">
        <v>16</v>
      </c>
      <c r="I212" s="114"/>
      <c r="J212" s="123">
        <f t="shared" ref="J212" si="42">E212-I212</f>
        <v>1</v>
      </c>
      <c r="K212" s="124" t="str">
        <f t="shared" ref="K212" si="43">IF(J212&lt;0,"L",IF(J212=0,"K","J"))</f>
        <v>J</v>
      </c>
      <c r="L212" s="189"/>
      <c r="M212" s="189"/>
      <c r="N212" s="120">
        <f t="shared" si="41"/>
        <v>11</v>
      </c>
      <c r="O212" s="55"/>
      <c r="P212" s="146"/>
      <c r="Q212" s="146"/>
      <c r="R212" s="55"/>
      <c r="S212" s="146"/>
      <c r="T212" s="146"/>
    </row>
    <row r="213" spans="1:20" ht="25.2" customHeight="1" x14ac:dyDescent="0.5">
      <c r="A213" s="55"/>
      <c r="B213" s="185" t="s">
        <v>258</v>
      </c>
      <c r="C213" s="331"/>
      <c r="D213" s="331"/>
      <c r="E213" s="157">
        <f t="shared" si="28"/>
        <v>1</v>
      </c>
      <c r="F213" s="187">
        <f t="shared" si="29"/>
        <v>11</v>
      </c>
      <c r="G213" s="188"/>
      <c r="H213" s="113">
        <v>17</v>
      </c>
      <c r="I213" s="114"/>
      <c r="J213" s="123">
        <f>E213-I213</f>
        <v>1</v>
      </c>
      <c r="K213" s="124" t="str">
        <f>IF(J213&lt;0,"L",IF(J213=0,"K","J"))</f>
        <v>J</v>
      </c>
      <c r="L213" s="189"/>
      <c r="M213" s="189"/>
      <c r="N213" s="120">
        <f t="shared" si="41"/>
        <v>11</v>
      </c>
      <c r="O213" s="55"/>
      <c r="P213" s="146"/>
      <c r="Q213" s="146"/>
      <c r="R213" s="55"/>
      <c r="S213" s="146"/>
      <c r="T213" s="146"/>
    </row>
    <row r="214" spans="1:20" ht="25.2" customHeight="1" x14ac:dyDescent="0.5">
      <c r="A214" s="55"/>
      <c r="B214" s="185" t="s">
        <v>662</v>
      </c>
      <c r="C214" s="331"/>
      <c r="D214" s="331"/>
      <c r="E214" s="157">
        <f t="shared" si="28"/>
        <v>1</v>
      </c>
      <c r="F214" s="187">
        <f t="shared" si="29"/>
        <v>9</v>
      </c>
      <c r="G214" s="188"/>
      <c r="H214" s="113">
        <v>18</v>
      </c>
      <c r="I214" s="114"/>
      <c r="J214" s="123">
        <f>E214-I214</f>
        <v>1</v>
      </c>
      <c r="K214" s="124" t="str">
        <f>IF(J214&lt;0,"L",IF(J214=0,"K","J"))</f>
        <v>J</v>
      </c>
      <c r="L214" s="189"/>
      <c r="M214" s="189"/>
      <c r="N214" s="120">
        <f t="shared" si="41"/>
        <v>9</v>
      </c>
      <c r="O214" s="55"/>
      <c r="P214" s="146"/>
      <c r="Q214" s="146"/>
      <c r="R214" s="55"/>
      <c r="S214" s="146"/>
      <c r="T214" s="146"/>
    </row>
    <row r="215" spans="1:20" ht="25.2" customHeight="1" x14ac:dyDescent="0.5">
      <c r="A215" s="55"/>
      <c r="B215" s="185" t="s">
        <v>220</v>
      </c>
      <c r="C215" s="331"/>
      <c r="D215" s="331"/>
      <c r="E215" s="157">
        <f t="shared" si="28"/>
        <v>1</v>
      </c>
      <c r="F215" s="187">
        <f t="shared" si="29"/>
        <v>4</v>
      </c>
      <c r="G215" s="188"/>
      <c r="H215" s="113">
        <v>19</v>
      </c>
      <c r="I215" s="114"/>
      <c r="J215" s="123">
        <f>E215-I215</f>
        <v>1</v>
      </c>
      <c r="K215" s="124" t="str">
        <f>IF(J215&lt;0,"L",IF(J215=0,"K","J"))</f>
        <v>J</v>
      </c>
      <c r="L215" s="189"/>
      <c r="M215" s="189"/>
      <c r="N215" s="120">
        <f t="shared" si="41"/>
        <v>4</v>
      </c>
      <c r="O215" s="55"/>
      <c r="P215" s="146"/>
      <c r="Q215" s="146"/>
      <c r="R215" s="55"/>
      <c r="S215" s="146"/>
      <c r="T215" s="146"/>
    </row>
    <row r="216" spans="1:20" ht="25.2" customHeight="1" x14ac:dyDescent="0.5">
      <c r="A216" s="55"/>
      <c r="B216" s="185" t="s">
        <v>834</v>
      </c>
      <c r="C216" s="331"/>
      <c r="D216" s="331"/>
      <c r="E216" s="157">
        <f t="shared" si="28"/>
        <v>1</v>
      </c>
      <c r="F216" s="187">
        <f t="shared" si="29"/>
        <v>0</v>
      </c>
      <c r="G216" s="188"/>
      <c r="H216" s="113">
        <v>20</v>
      </c>
      <c r="I216" s="114"/>
      <c r="J216" s="123">
        <f t="shared" ref="J216" si="44">E216-I216</f>
        <v>1</v>
      </c>
      <c r="K216" s="124" t="str">
        <f t="shared" ref="K216" si="45">IF(J216&lt;0,"L",IF(J216=0,"K","J"))</f>
        <v>J</v>
      </c>
      <c r="L216" s="189"/>
      <c r="M216" s="189"/>
      <c r="N216" s="120">
        <f t="shared" si="41"/>
        <v>0</v>
      </c>
      <c r="O216" s="55"/>
      <c r="P216" s="146"/>
      <c r="Q216" s="146"/>
      <c r="R216" s="55"/>
      <c r="S216" s="146"/>
      <c r="T216" s="146"/>
    </row>
    <row r="217" spans="1:20" ht="25.2" customHeight="1" x14ac:dyDescent="0.5">
      <c r="A217" s="55"/>
      <c r="B217" s="185" t="s">
        <v>548</v>
      </c>
      <c r="C217" s="331"/>
      <c r="D217" s="331"/>
      <c r="E217" s="157">
        <f t="shared" si="20"/>
        <v>0</v>
      </c>
      <c r="F217" s="187">
        <f t="shared" si="21"/>
        <v>0</v>
      </c>
      <c r="G217" s="188"/>
      <c r="H217" s="113"/>
      <c r="I217" s="114"/>
      <c r="J217" s="123">
        <f>E217-I217</f>
        <v>0</v>
      </c>
      <c r="K217" s="124" t="str">
        <f>IF(J217&lt;0,"L",IF(J217=0,"K","J"))</f>
        <v>K</v>
      </c>
      <c r="L217" s="189"/>
      <c r="M217" s="189"/>
      <c r="N217" s="120">
        <f t="shared" ref="N217" si="46">F217-L217</f>
        <v>0</v>
      </c>
      <c r="O217" s="55"/>
      <c r="P217" s="146"/>
      <c r="Q217" s="146"/>
      <c r="R217" s="55"/>
      <c r="S217" s="146"/>
      <c r="T217" s="146"/>
    </row>
    <row r="218" spans="1:20" ht="25.2" customHeight="1" x14ac:dyDescent="0.5">
      <c r="A218" s="55"/>
      <c r="B218" s="185" t="s">
        <v>520</v>
      </c>
      <c r="C218" s="331"/>
      <c r="D218" s="331"/>
      <c r="E218" s="157">
        <f t="shared" si="20"/>
        <v>0</v>
      </c>
      <c r="F218" s="187">
        <f t="shared" si="21"/>
        <v>0</v>
      </c>
      <c r="G218" s="188"/>
      <c r="H218" s="113"/>
      <c r="I218" s="114"/>
      <c r="J218" s="123">
        <f>E218-I218</f>
        <v>0</v>
      </c>
      <c r="K218" s="124" t="str">
        <f>IF(J218&lt;0,"L",IF(J218=0,"K","J"))</f>
        <v>K</v>
      </c>
      <c r="L218" s="189"/>
      <c r="M218" s="189"/>
      <c r="N218" s="120">
        <f>F218-L218</f>
        <v>0</v>
      </c>
      <c r="O218" s="55"/>
      <c r="P218" s="146"/>
      <c r="Q218" s="146"/>
      <c r="R218" s="55"/>
      <c r="S218" s="146"/>
      <c r="T218" s="146"/>
    </row>
    <row r="219" spans="1:20" ht="25.2" customHeight="1" x14ac:dyDescent="0.5">
      <c r="A219" s="55"/>
      <c r="B219" s="185" t="s">
        <v>666</v>
      </c>
      <c r="C219" s="331"/>
      <c r="D219" s="331"/>
      <c r="E219" s="157">
        <f t="shared" si="20"/>
        <v>0</v>
      </c>
      <c r="F219" s="187">
        <f t="shared" si="21"/>
        <v>0</v>
      </c>
      <c r="G219" s="188"/>
      <c r="H219" s="113"/>
      <c r="I219" s="114"/>
      <c r="J219" s="123">
        <f>E219-I219</f>
        <v>0</v>
      </c>
      <c r="K219" s="124" t="str">
        <f t="shared" ref="K219" si="47">IF(J219&lt;0,"L",IF(J219=0,"K","J"))</f>
        <v>K</v>
      </c>
      <c r="L219" s="189"/>
      <c r="M219" s="189"/>
      <c r="N219" s="120">
        <f>F219-L219</f>
        <v>0</v>
      </c>
      <c r="O219" s="55"/>
      <c r="P219" s="146"/>
      <c r="Q219" s="146"/>
      <c r="R219" s="55"/>
      <c r="S219" s="146"/>
      <c r="T219" s="146"/>
    </row>
    <row r="220" spans="1:20" ht="25.2" customHeight="1" x14ac:dyDescent="0.5">
      <c r="A220" s="55"/>
      <c r="B220" s="185" t="s">
        <v>237</v>
      </c>
      <c r="C220" s="331"/>
      <c r="D220" s="331"/>
      <c r="E220" s="157">
        <f t="shared" si="20"/>
        <v>0</v>
      </c>
      <c r="F220" s="187">
        <f t="shared" si="21"/>
        <v>0</v>
      </c>
      <c r="G220" s="188"/>
      <c r="H220" s="113"/>
      <c r="I220" s="114"/>
      <c r="J220" s="123">
        <f>E220-I220</f>
        <v>0</v>
      </c>
      <c r="K220" s="124" t="str">
        <f>IF(J220&lt;0,"L",IF(J220=0,"K","J"))</f>
        <v>K</v>
      </c>
      <c r="L220" s="189"/>
      <c r="M220" s="189"/>
      <c r="N220" s="120">
        <f t="shared" ref="N220" si="48">F220-L220</f>
        <v>0</v>
      </c>
      <c r="O220" s="55"/>
      <c r="P220" s="146"/>
      <c r="Q220" s="146"/>
      <c r="R220" s="55"/>
      <c r="S220" s="146"/>
      <c r="T220" s="146"/>
    </row>
    <row r="221" spans="1:20" ht="25.2" customHeight="1" x14ac:dyDescent="0.5">
      <c r="A221" s="55"/>
      <c r="B221" s="185" t="s">
        <v>561</v>
      </c>
      <c r="C221" s="331"/>
      <c r="D221" s="331"/>
      <c r="E221" s="157">
        <f t="shared" si="20"/>
        <v>0</v>
      </c>
      <c r="F221" s="187">
        <f t="shared" si="21"/>
        <v>0</v>
      </c>
      <c r="G221" s="188"/>
      <c r="H221" s="113"/>
      <c r="I221" s="114"/>
      <c r="J221" s="123">
        <f t="shared" ref="J221:J222" si="49">E221-I221</f>
        <v>0</v>
      </c>
      <c r="K221" s="124" t="str">
        <f t="shared" ref="K221:K222" si="50">IF(J221&lt;0,"L",IF(J221=0,"K","J"))</f>
        <v>K</v>
      </c>
      <c r="L221" s="189"/>
      <c r="M221" s="189"/>
      <c r="N221" s="120">
        <f t="shared" ref="N221" si="51">F221-L221</f>
        <v>0</v>
      </c>
      <c r="O221" s="55"/>
      <c r="P221" s="146"/>
      <c r="Q221" s="146"/>
      <c r="R221" s="55"/>
      <c r="S221" s="146"/>
      <c r="T221" s="146"/>
    </row>
    <row r="222" spans="1:20" ht="25.2" customHeight="1" x14ac:dyDescent="0.5">
      <c r="A222" s="55"/>
      <c r="B222" s="185" t="s">
        <v>668</v>
      </c>
      <c r="C222" s="331"/>
      <c r="D222" s="331"/>
      <c r="E222" s="157">
        <f t="shared" si="20"/>
        <v>0</v>
      </c>
      <c r="F222" s="187">
        <f t="shared" si="21"/>
        <v>0</v>
      </c>
      <c r="G222" s="188"/>
      <c r="H222" s="113"/>
      <c r="I222" s="114"/>
      <c r="J222" s="123">
        <f t="shared" si="49"/>
        <v>0</v>
      </c>
      <c r="K222" s="124" t="str">
        <f t="shared" si="50"/>
        <v>K</v>
      </c>
      <c r="L222" s="189"/>
      <c r="M222" s="189"/>
      <c r="N222" s="120">
        <f>F222-L222</f>
        <v>0</v>
      </c>
      <c r="O222" s="55"/>
      <c r="P222" s="146"/>
      <c r="Q222" s="146"/>
      <c r="R222" s="55"/>
      <c r="S222" s="146"/>
      <c r="T222" s="146"/>
    </row>
    <row r="223" spans="1:20" ht="25.2" customHeight="1" x14ac:dyDescent="0.5">
      <c r="A223" s="55"/>
      <c r="B223" s="185" t="s">
        <v>510</v>
      </c>
      <c r="C223" s="331"/>
      <c r="D223" s="331"/>
      <c r="E223" s="157">
        <f t="shared" si="20"/>
        <v>0</v>
      </c>
      <c r="F223" s="187">
        <f t="shared" si="21"/>
        <v>0</v>
      </c>
      <c r="G223" s="188"/>
      <c r="H223" s="113"/>
      <c r="I223" s="114"/>
      <c r="J223" s="123">
        <f>E223-I223</f>
        <v>0</v>
      </c>
      <c r="K223" s="124" t="str">
        <f>IF(J223&lt;0,"L",IF(J223=0,"K","J"))</f>
        <v>K</v>
      </c>
      <c r="L223" s="189"/>
      <c r="M223" s="189"/>
      <c r="N223" s="120">
        <f t="shared" ref="N223:N227" si="52">F223-L223</f>
        <v>0</v>
      </c>
      <c r="O223" s="55"/>
      <c r="P223" s="146"/>
      <c r="Q223" s="146"/>
      <c r="R223" s="55"/>
      <c r="S223" s="146"/>
      <c r="T223" s="146"/>
    </row>
    <row r="224" spans="1:20" ht="25.2" customHeight="1" x14ac:dyDescent="0.5">
      <c r="A224" s="55"/>
      <c r="B224" s="185" t="s">
        <v>309</v>
      </c>
      <c r="C224" s="331"/>
      <c r="D224" s="331"/>
      <c r="E224" s="157">
        <f t="shared" si="20"/>
        <v>0</v>
      </c>
      <c r="F224" s="187">
        <f t="shared" si="21"/>
        <v>0</v>
      </c>
      <c r="G224" s="188"/>
      <c r="H224" s="113"/>
      <c r="I224" s="114"/>
      <c r="J224" s="123">
        <f>E224-I224</f>
        <v>0</v>
      </c>
      <c r="K224" s="124" t="str">
        <f t="shared" ref="K224" si="53">IF(J224&lt;0,"L",IF(J224=0,"K","J"))</f>
        <v>K</v>
      </c>
      <c r="L224" s="189"/>
      <c r="M224" s="189"/>
      <c r="N224" s="120">
        <f>F224-L224</f>
        <v>0</v>
      </c>
      <c r="O224" s="55"/>
      <c r="P224" s="146"/>
      <c r="Q224" s="146"/>
      <c r="R224" s="55"/>
      <c r="S224" s="146"/>
      <c r="T224" s="146"/>
    </row>
    <row r="225" spans="1:20" ht="25.2" customHeight="1" x14ac:dyDescent="0.5">
      <c r="A225" s="55"/>
      <c r="B225" s="185" t="s">
        <v>305</v>
      </c>
      <c r="C225" s="331"/>
      <c r="D225" s="331"/>
      <c r="E225" s="157">
        <f t="shared" si="20"/>
        <v>0</v>
      </c>
      <c r="F225" s="187">
        <f t="shared" si="21"/>
        <v>0</v>
      </c>
      <c r="G225" s="188"/>
      <c r="H225" s="113"/>
      <c r="I225" s="114"/>
      <c r="J225" s="123">
        <f t="shared" ref="J225" si="54">E225-I225</f>
        <v>0</v>
      </c>
      <c r="K225" s="124" t="str">
        <f>IF(J225&lt;0,"L",IF(J225=0,"K","J"))</f>
        <v>K</v>
      </c>
      <c r="L225" s="189"/>
      <c r="M225" s="189"/>
      <c r="N225" s="120">
        <f t="shared" si="52"/>
        <v>0</v>
      </c>
      <c r="O225" s="55"/>
      <c r="P225" s="146"/>
      <c r="Q225" s="146"/>
      <c r="R225" s="55"/>
      <c r="S225" s="146"/>
      <c r="T225" s="146"/>
    </row>
    <row r="226" spans="1:20" ht="25.2" customHeight="1" x14ac:dyDescent="0.5">
      <c r="A226" s="55"/>
      <c r="B226" s="185" t="s">
        <v>663</v>
      </c>
      <c r="C226" s="331"/>
      <c r="D226" s="331"/>
      <c r="E226" s="157">
        <f t="shared" si="20"/>
        <v>0</v>
      </c>
      <c r="F226" s="187">
        <f t="shared" si="21"/>
        <v>0</v>
      </c>
      <c r="G226" s="188"/>
      <c r="H226" s="113"/>
      <c r="I226" s="114"/>
      <c r="J226" s="123">
        <f>E226-I226</f>
        <v>0</v>
      </c>
      <c r="K226" s="124" t="str">
        <f>IF(J226&lt;0,"L",IF(J226=0,"K","J"))</f>
        <v>K</v>
      </c>
      <c r="L226" s="189"/>
      <c r="M226" s="189"/>
      <c r="N226" s="120">
        <f>F226-L226</f>
        <v>0</v>
      </c>
      <c r="O226" s="55"/>
      <c r="P226" s="146"/>
      <c r="Q226" s="146"/>
      <c r="R226" s="55"/>
      <c r="S226" s="146"/>
      <c r="T226" s="146"/>
    </row>
    <row r="227" spans="1:20" ht="25.2" customHeight="1" x14ac:dyDescent="0.5">
      <c r="A227" s="55"/>
      <c r="B227" s="185" t="s">
        <v>508</v>
      </c>
      <c r="C227" s="331"/>
      <c r="D227" s="331"/>
      <c r="E227" s="157">
        <f t="shared" si="20"/>
        <v>0</v>
      </c>
      <c r="F227" s="187">
        <f t="shared" si="21"/>
        <v>0</v>
      </c>
      <c r="G227" s="188"/>
      <c r="H227" s="113"/>
      <c r="I227" s="114"/>
      <c r="J227" s="123">
        <f>E227-I227</f>
        <v>0</v>
      </c>
      <c r="K227" s="124" t="str">
        <f>IF(J227&lt;0,"L",IF(J227=0,"K","J"))</f>
        <v>K</v>
      </c>
      <c r="L227" s="189"/>
      <c r="M227" s="189"/>
      <c r="N227" s="120">
        <f t="shared" si="52"/>
        <v>0</v>
      </c>
      <c r="O227" s="55"/>
      <c r="P227" s="146"/>
      <c r="Q227" s="146"/>
      <c r="R227" s="55"/>
      <c r="S227" s="146"/>
      <c r="T227" s="146"/>
    </row>
    <row r="228" spans="1:20" ht="25.2" customHeight="1" x14ac:dyDescent="0.5">
      <c r="A228" s="55"/>
      <c r="B228" s="185" t="s">
        <v>664</v>
      </c>
      <c r="C228" s="331"/>
      <c r="D228" s="331"/>
      <c r="E228" s="179">
        <f t="shared" ref="E228" si="55">COUNTIF($G$158:$G$158,B228)+COUNTIF($G$15:$G$21,B228)+COUNTIF($G$27:$G$36,B228)+COUNTIF($G$42:$G$57,B228)+COUNTIF($G$63:$G$82,B228)+COUNTIF($G$88:$G$116,B228)+COUNTIF($G$122:$G$133,B228)+COUNTIF($G$139:$G$151,B228)+COUNTIF($G$164:$G$164,B228)+COUNTIF($G$170:$G$170,B228)+COUNTIF($G$176:$G$180,B228)+COUNTIF($G$8,B228)</f>
        <v>0</v>
      </c>
      <c r="F228" s="187">
        <f t="shared" ref="F228" si="56">SUMIF($G$139:$G$151,B228,$C$139:$C$151)+SUMIF($G$122:$G$133,B228,$C$122:$C$133)+SUMIF($G$88:$G$116,B228,$C$88:$C$116)+SUMIF($G$63:$G$82,B228,$C$63:$C$82)+SUMIF($G$42:$G$57,B228,$C$42:$C$57)+SUMIF($G$15:$G$21,B228,$C$15:$C$21)+SUMIF($G$27:$G$36,B228,$C$27:$C$36)+SUMIF($G$158:$G$158,B228,$C$158:$C$158)+SUMIF($G$164:$G$164,B228,$C$164:$C$164)+SUMIF($G$170:$G$170,B228,$C$170:$C$170)+SUMIF($G$176:$G$180,B228,$C$176:$C$180)+SUMIF($C$8,B228,$G$8)</f>
        <v>0</v>
      </c>
      <c r="G228" s="188"/>
      <c r="H228" s="113"/>
      <c r="I228" s="114"/>
      <c r="J228" s="123">
        <f t="shared" ref="J228" si="57">E228-I228</f>
        <v>0</v>
      </c>
      <c r="K228" s="124" t="str">
        <f t="shared" ref="K228" si="58">IF(J228&lt;0,"L",IF(J228=0,"K","J"))</f>
        <v>K</v>
      </c>
      <c r="L228" s="189"/>
      <c r="M228" s="189"/>
      <c r="N228" s="120">
        <f t="shared" ref="N228" si="59">F228-L228</f>
        <v>0</v>
      </c>
      <c r="O228" s="55"/>
      <c r="P228" s="146"/>
      <c r="Q228" s="146"/>
      <c r="R228" s="55"/>
      <c r="S228" s="146"/>
      <c r="T228" s="146"/>
    </row>
    <row r="229" spans="1:20" ht="25.2" customHeight="1" x14ac:dyDescent="0.5">
      <c r="A229" s="55"/>
      <c r="B229" s="297" t="s">
        <v>198</v>
      </c>
      <c r="C229" s="298"/>
      <c r="D229" s="298"/>
      <c r="E229" s="158">
        <f>SUM(E200:E228)</f>
        <v>62</v>
      </c>
      <c r="F229" s="298">
        <f>SUM(F200:G228)</f>
        <v>753</v>
      </c>
      <c r="G229" s="299"/>
      <c r="H229" s="126"/>
      <c r="I229" s="127">
        <f>SUM(I200:I228)</f>
        <v>0</v>
      </c>
      <c r="J229" s="128">
        <f>E229-I229</f>
        <v>62</v>
      </c>
      <c r="K229" s="129" t="str">
        <f t="shared" ref="K229" si="60">IF(J229&lt;0,"L",IF(J229=0,"K","J"))</f>
        <v>J</v>
      </c>
      <c r="L229" s="296">
        <f>SUM(L200:M228)</f>
        <v>0</v>
      </c>
      <c r="M229" s="296"/>
      <c r="N229" s="130">
        <f>F229-L229</f>
        <v>753</v>
      </c>
      <c r="O229" s="55"/>
      <c r="P229" s="146"/>
      <c r="Q229" s="146"/>
      <c r="R229" s="55"/>
      <c r="S229" s="146"/>
      <c r="T229" s="146"/>
    </row>
    <row r="230" spans="1:20" ht="25.2" customHeight="1" x14ac:dyDescent="0.3">
      <c r="A230" s="55"/>
      <c r="B230" s="55"/>
      <c r="C230" s="55"/>
      <c r="D230" s="55"/>
      <c r="E230" s="55"/>
      <c r="F230" s="55"/>
      <c r="G230" s="55"/>
      <c r="H230" s="55"/>
      <c r="I230" s="55"/>
      <c r="J230" s="55"/>
      <c r="K230" s="55"/>
      <c r="L230" s="55"/>
      <c r="M230" s="55"/>
      <c r="N230" s="55"/>
      <c r="O230" s="55"/>
      <c r="P230" s="146"/>
      <c r="Q230" s="146"/>
      <c r="R230" s="55"/>
      <c r="S230" s="146"/>
      <c r="T230" s="146"/>
    </row>
  </sheetData>
  <sheetProtection algorithmName="SHA-512" hashValue="mDKagAJsytk9RbVeVe0shUUKEgK0lr1bK01McoeMZiO57i6/tANVk6IZKmEyINeeD/p9Qv8XsAUrIFWtNVDvfA==" saltValue="eltnh4fEB0vqmGxDzfz5Ow==" spinCount="100000" sheet="1" objects="1" scenarios="1"/>
  <autoFilter ref="B6:W180" xr:uid="{183B4BA5-E8CA-478B-ADC5-101FF90FB0C0}"/>
  <sortState xmlns:xlrd2="http://schemas.microsoft.com/office/spreadsheetml/2017/richdata2" ref="C176:W180">
    <sortCondition descending="1" ref="D176:D180"/>
  </sortState>
  <mergeCells count="315">
    <mergeCell ref="B217:D217"/>
    <mergeCell ref="F217:G217"/>
    <mergeCell ref="L217:M217"/>
    <mergeCell ref="B212:D212"/>
    <mergeCell ref="F212:G212"/>
    <mergeCell ref="L212:M212"/>
    <mergeCell ref="B204:D204"/>
    <mergeCell ref="F204:G204"/>
    <mergeCell ref="L204:M204"/>
    <mergeCell ref="B208:D208"/>
    <mergeCell ref="F208:G208"/>
    <mergeCell ref="L208:M208"/>
    <mergeCell ref="B206:D206"/>
    <mergeCell ref="F206:G206"/>
    <mergeCell ref="L206:M206"/>
    <mergeCell ref="B211:D211"/>
    <mergeCell ref="F211:G211"/>
    <mergeCell ref="L211:M211"/>
    <mergeCell ref="B209:D209"/>
    <mergeCell ref="F209:G209"/>
    <mergeCell ref="L209:M209"/>
    <mergeCell ref="B207:D207"/>
    <mergeCell ref="F207:G207"/>
    <mergeCell ref="L207:M207"/>
    <mergeCell ref="B201:D201"/>
    <mergeCell ref="F201:G201"/>
    <mergeCell ref="L201:M201"/>
    <mergeCell ref="B202:D202"/>
    <mergeCell ref="F202:G202"/>
    <mergeCell ref="L202:M202"/>
    <mergeCell ref="B210:D210"/>
    <mergeCell ref="F210:G210"/>
    <mergeCell ref="L210:M210"/>
    <mergeCell ref="B205:D205"/>
    <mergeCell ref="F205:G205"/>
    <mergeCell ref="L205:M205"/>
    <mergeCell ref="B203:D203"/>
    <mergeCell ref="F203:G203"/>
    <mergeCell ref="L203:M203"/>
    <mergeCell ref="B226:D226"/>
    <mergeCell ref="F226:G226"/>
    <mergeCell ref="L226:M226"/>
    <mergeCell ref="B213:D213"/>
    <mergeCell ref="F213:G213"/>
    <mergeCell ref="L213:M213"/>
    <mergeCell ref="B224:D224"/>
    <mergeCell ref="F224:G224"/>
    <mergeCell ref="L224:M224"/>
    <mergeCell ref="B215:D215"/>
    <mergeCell ref="F215:G215"/>
    <mergeCell ref="L215:M215"/>
    <mergeCell ref="B220:D220"/>
    <mergeCell ref="F220:G220"/>
    <mergeCell ref="L220:M220"/>
    <mergeCell ref="B214:D214"/>
    <mergeCell ref="F214:G214"/>
    <mergeCell ref="L214:M214"/>
    <mergeCell ref="B218:D218"/>
    <mergeCell ref="F218:G218"/>
    <mergeCell ref="L218:M218"/>
    <mergeCell ref="B219:D219"/>
    <mergeCell ref="F219:G219"/>
    <mergeCell ref="L219:M219"/>
    <mergeCell ref="B229:D229"/>
    <mergeCell ref="F229:G229"/>
    <mergeCell ref="L229:M229"/>
    <mergeCell ref="B227:D227"/>
    <mergeCell ref="F227:G227"/>
    <mergeCell ref="L227:M227"/>
    <mergeCell ref="B216:D216"/>
    <mergeCell ref="F216:G216"/>
    <mergeCell ref="L216:M216"/>
    <mergeCell ref="B228:D228"/>
    <mergeCell ref="F228:G228"/>
    <mergeCell ref="L228:M228"/>
    <mergeCell ref="F223:G223"/>
    <mergeCell ref="L223:M223"/>
    <mergeCell ref="B221:D221"/>
    <mergeCell ref="F221:G221"/>
    <mergeCell ref="L221:M221"/>
    <mergeCell ref="B222:D222"/>
    <mergeCell ref="F222:G222"/>
    <mergeCell ref="L222:M222"/>
    <mergeCell ref="B223:D223"/>
    <mergeCell ref="B225:D225"/>
    <mergeCell ref="F225:G225"/>
    <mergeCell ref="L225:M225"/>
    <mergeCell ref="B196:D196"/>
    <mergeCell ref="F196:G196"/>
    <mergeCell ref="I196:K196"/>
    <mergeCell ref="L196:N196"/>
    <mergeCell ref="B200:D200"/>
    <mergeCell ref="F200:G200"/>
    <mergeCell ref="L200:M200"/>
    <mergeCell ref="B191:E191"/>
    <mergeCell ref="I191:L192"/>
    <mergeCell ref="M191:N192"/>
    <mergeCell ref="B192:E192"/>
    <mergeCell ref="B195:H195"/>
    <mergeCell ref="I195:N195"/>
    <mergeCell ref="B198:D198"/>
    <mergeCell ref="F198:G198"/>
    <mergeCell ref="L198:M198"/>
    <mergeCell ref="B197:D197"/>
    <mergeCell ref="F197:G197"/>
    <mergeCell ref="L197:M197"/>
    <mergeCell ref="B199:D199"/>
    <mergeCell ref="F199:G199"/>
    <mergeCell ref="L199:M199"/>
    <mergeCell ref="B186:B187"/>
    <mergeCell ref="C186:E187"/>
    <mergeCell ref="H186:J186"/>
    <mergeCell ref="L186:W186"/>
    <mergeCell ref="H187:J187"/>
    <mergeCell ref="L187:N187"/>
    <mergeCell ref="R187:T187"/>
    <mergeCell ref="U187:W187"/>
    <mergeCell ref="B183:B184"/>
    <mergeCell ref="C183:E184"/>
    <mergeCell ref="I183:K183"/>
    <mergeCell ref="M183:N183"/>
    <mergeCell ref="S183:T183"/>
    <mergeCell ref="V183:W183"/>
    <mergeCell ref="I184:K184"/>
    <mergeCell ref="L184:N184"/>
    <mergeCell ref="R184:T184"/>
    <mergeCell ref="U184:W184"/>
    <mergeCell ref="P183:Q183"/>
    <mergeCell ref="O184:Q184"/>
    <mergeCell ref="O187:Q187"/>
    <mergeCell ref="I174:I175"/>
    <mergeCell ref="J174:J175"/>
    <mergeCell ref="K174:K175"/>
    <mergeCell ref="L182:M182"/>
    <mergeCell ref="R182:S182"/>
    <mergeCell ref="U182:V182"/>
    <mergeCell ref="L172:N172"/>
    <mergeCell ref="R172:T172"/>
    <mergeCell ref="U172:W172"/>
    <mergeCell ref="O172:Q172"/>
    <mergeCell ref="O182:P182"/>
    <mergeCell ref="B174:B175"/>
    <mergeCell ref="C174:C175"/>
    <mergeCell ref="D174:D175"/>
    <mergeCell ref="E174:E175"/>
    <mergeCell ref="F174:F175"/>
    <mergeCell ref="G174:G175"/>
    <mergeCell ref="H174:H175"/>
    <mergeCell ref="G168:G169"/>
    <mergeCell ref="H168:H169"/>
    <mergeCell ref="I168:I169"/>
    <mergeCell ref="J168:J169"/>
    <mergeCell ref="K168:K169"/>
    <mergeCell ref="B172:K173"/>
    <mergeCell ref="K162:K163"/>
    <mergeCell ref="B166:K167"/>
    <mergeCell ref="L166:N166"/>
    <mergeCell ref="R166:T166"/>
    <mergeCell ref="U166:W166"/>
    <mergeCell ref="B168:B169"/>
    <mergeCell ref="C168:C169"/>
    <mergeCell ref="D168:D169"/>
    <mergeCell ref="E168:E169"/>
    <mergeCell ref="F168:F169"/>
    <mergeCell ref="O166:Q166"/>
    <mergeCell ref="B160:K161"/>
    <mergeCell ref="L160:N160"/>
    <mergeCell ref="R160:T160"/>
    <mergeCell ref="O160:Q160"/>
    <mergeCell ref="L154:N154"/>
    <mergeCell ref="R154:T154"/>
    <mergeCell ref="U160:W160"/>
    <mergeCell ref="B162:B163"/>
    <mergeCell ref="C162:C163"/>
    <mergeCell ref="D162:D163"/>
    <mergeCell ref="E162:E163"/>
    <mergeCell ref="F162:F163"/>
    <mergeCell ref="G162:G163"/>
    <mergeCell ref="H162:H163"/>
    <mergeCell ref="I162:I163"/>
    <mergeCell ref="J162:J163"/>
    <mergeCell ref="O154:Q154"/>
    <mergeCell ref="U154:W154"/>
    <mergeCell ref="B156:B157"/>
    <mergeCell ref="C156:C157"/>
    <mergeCell ref="D156:D157"/>
    <mergeCell ref="E156:E157"/>
    <mergeCell ref="F156:F157"/>
    <mergeCell ref="G156:G157"/>
    <mergeCell ref="H156:H157"/>
    <mergeCell ref="G137:G138"/>
    <mergeCell ref="H137:H138"/>
    <mergeCell ref="I137:I138"/>
    <mergeCell ref="J137:J138"/>
    <mergeCell ref="K137:K138"/>
    <mergeCell ref="B154:K155"/>
    <mergeCell ref="I156:I157"/>
    <mergeCell ref="J156:J157"/>
    <mergeCell ref="K156:K157"/>
    <mergeCell ref="K120:K121"/>
    <mergeCell ref="B135:K136"/>
    <mergeCell ref="L135:N135"/>
    <mergeCell ref="R135:T135"/>
    <mergeCell ref="U135:W135"/>
    <mergeCell ref="B137:B138"/>
    <mergeCell ref="C137:C138"/>
    <mergeCell ref="D137:D138"/>
    <mergeCell ref="E137:E138"/>
    <mergeCell ref="F137:F138"/>
    <mergeCell ref="O135:Q135"/>
    <mergeCell ref="B120:B121"/>
    <mergeCell ref="C120:C121"/>
    <mergeCell ref="D120:D121"/>
    <mergeCell ref="E120:E121"/>
    <mergeCell ref="F120:F121"/>
    <mergeCell ref="G120:G121"/>
    <mergeCell ref="H120:H121"/>
    <mergeCell ref="I120:I121"/>
    <mergeCell ref="J120:J121"/>
    <mergeCell ref="U84:W84"/>
    <mergeCell ref="B86:B87"/>
    <mergeCell ref="C86:C87"/>
    <mergeCell ref="D86:D87"/>
    <mergeCell ref="E86:E87"/>
    <mergeCell ref="F86:F87"/>
    <mergeCell ref="G86:G87"/>
    <mergeCell ref="H86:H87"/>
    <mergeCell ref="U118:W118"/>
    <mergeCell ref="O84:Q84"/>
    <mergeCell ref="O118:Q118"/>
    <mergeCell ref="B84:K85"/>
    <mergeCell ref="B59:K60"/>
    <mergeCell ref="L59:N59"/>
    <mergeCell ref="I86:I87"/>
    <mergeCell ref="J86:J87"/>
    <mergeCell ref="K86:K87"/>
    <mergeCell ref="B118:K119"/>
    <mergeCell ref="L118:N118"/>
    <mergeCell ref="R59:T59"/>
    <mergeCell ref="R118:T118"/>
    <mergeCell ref="L84:N84"/>
    <mergeCell ref="R84:T84"/>
    <mergeCell ref="U59:W59"/>
    <mergeCell ref="B61:B62"/>
    <mergeCell ref="C61:C62"/>
    <mergeCell ref="D61:D62"/>
    <mergeCell ref="E61:E62"/>
    <mergeCell ref="F61:F62"/>
    <mergeCell ref="U38:W38"/>
    <mergeCell ref="B40:B41"/>
    <mergeCell ref="C40:C41"/>
    <mergeCell ref="D40:D41"/>
    <mergeCell ref="E40:E41"/>
    <mergeCell ref="F40:F41"/>
    <mergeCell ref="G40:G41"/>
    <mergeCell ref="H40:H41"/>
    <mergeCell ref="I40:I41"/>
    <mergeCell ref="J40:J41"/>
    <mergeCell ref="G61:G62"/>
    <mergeCell ref="H61:H62"/>
    <mergeCell ref="I61:I62"/>
    <mergeCell ref="J61:J62"/>
    <mergeCell ref="K61:K62"/>
    <mergeCell ref="O38:Q38"/>
    <mergeCell ref="O59:Q59"/>
    <mergeCell ref="K40:K41"/>
    <mergeCell ref="K25:K26"/>
    <mergeCell ref="B38:K39"/>
    <mergeCell ref="L38:N38"/>
    <mergeCell ref="R38:T38"/>
    <mergeCell ref="L23:N23"/>
    <mergeCell ref="R23:T23"/>
    <mergeCell ref="U23:W23"/>
    <mergeCell ref="B25:B26"/>
    <mergeCell ref="C25:C26"/>
    <mergeCell ref="D25:D26"/>
    <mergeCell ref="E25:E26"/>
    <mergeCell ref="F25:F26"/>
    <mergeCell ref="G25:G26"/>
    <mergeCell ref="H25:H26"/>
    <mergeCell ref="O23:Q23"/>
    <mergeCell ref="B23:K24"/>
    <mergeCell ref="D6:D7"/>
    <mergeCell ref="E6:E7"/>
    <mergeCell ref="F6:F7"/>
    <mergeCell ref="G6:G7"/>
    <mergeCell ref="H6:H7"/>
    <mergeCell ref="I6:I7"/>
    <mergeCell ref="J6:J7"/>
    <mergeCell ref="I25:I26"/>
    <mergeCell ref="J25:J26"/>
    <mergeCell ref="K6:K7"/>
    <mergeCell ref="B4:K5"/>
    <mergeCell ref="G13:G14"/>
    <mergeCell ref="H13:H14"/>
    <mergeCell ref="I13:I14"/>
    <mergeCell ref="J13:J14"/>
    <mergeCell ref="K13:K14"/>
    <mergeCell ref="B2:W2"/>
    <mergeCell ref="B11:K12"/>
    <mergeCell ref="L11:N11"/>
    <mergeCell ref="R11:T11"/>
    <mergeCell ref="U11:W11"/>
    <mergeCell ref="B13:B14"/>
    <mergeCell ref="C13:C14"/>
    <mergeCell ref="D13:D14"/>
    <mergeCell ref="E13:E14"/>
    <mergeCell ref="F13:F14"/>
    <mergeCell ref="O11:Q11"/>
    <mergeCell ref="L4:N4"/>
    <mergeCell ref="O4:Q4"/>
    <mergeCell ref="R4:T4"/>
    <mergeCell ref="U4:W4"/>
    <mergeCell ref="B6:B7"/>
    <mergeCell ref="C6:C7"/>
  </mergeCells>
  <conditionalFormatting sqref="K229 K225 K221 K197:K198 K223 K217:K218 K201:K214">
    <cfRule type="expression" dxfId="122" priority="160">
      <formula>IF(J197&gt;0,TRUE,FALSE)</formula>
    </cfRule>
    <cfRule type="expression" dxfId="121" priority="161">
      <formula>IF(J197=0,TRUE,FALSE)</formula>
    </cfRule>
    <cfRule type="expression" dxfId="120" priority="162">
      <formula>IF(J197&lt;0,TRUE,FALSE)</formula>
    </cfRule>
  </conditionalFormatting>
  <conditionalFormatting sqref="J198:J199 J221:J226 J202:J219">
    <cfRule type="expression" dxfId="119" priority="157">
      <formula>IF(J198&gt;0,TRUE,FALSE)</formula>
    </cfRule>
    <cfRule type="expression" dxfId="118" priority="158">
      <formula>IF(J198=0,TRUE,FALSE)</formula>
    </cfRule>
    <cfRule type="expression" dxfId="117" priority="159">
      <formula>IF(J198&lt;0,TRUE,FALSE)</formula>
    </cfRule>
  </conditionalFormatting>
  <conditionalFormatting sqref="J229">
    <cfRule type="expression" dxfId="116" priority="154">
      <formula>IF(J229&gt;0,TRUE,FALSE)</formula>
    </cfRule>
    <cfRule type="expression" dxfId="115" priority="155">
      <formula>IF(J229=0,TRUE,FALSE)</formula>
    </cfRule>
    <cfRule type="expression" dxfId="114" priority="156">
      <formula>IF(J229&lt;0,TRUE,FALSE)</formula>
    </cfRule>
  </conditionalFormatting>
  <conditionalFormatting sqref="J215">
    <cfRule type="expression" dxfId="113" priority="148">
      <formula>IF(J215&gt;0,TRUE,FALSE)</formula>
    </cfRule>
    <cfRule type="expression" dxfId="112" priority="149">
      <formula>IF(J215=0,TRUE,FALSE)</formula>
    </cfRule>
    <cfRule type="expression" dxfId="111" priority="150">
      <formula>IF(J215&lt;0,TRUE,FALSE)</formula>
    </cfRule>
  </conditionalFormatting>
  <conditionalFormatting sqref="K215">
    <cfRule type="expression" dxfId="110" priority="151">
      <formula>IF(J215&gt;0,TRUE,FALSE)</formula>
    </cfRule>
    <cfRule type="expression" dxfId="109" priority="152">
      <formula>IF(J215=0,TRUE,FALSE)</formula>
    </cfRule>
    <cfRule type="expression" dxfId="108" priority="153">
      <formula>IF(J215&lt;0,TRUE,FALSE)</formula>
    </cfRule>
  </conditionalFormatting>
  <conditionalFormatting sqref="J215">
    <cfRule type="expression" dxfId="107" priority="145">
      <formula>IF(J215&gt;0,TRUE,FALSE)</formula>
    </cfRule>
    <cfRule type="expression" dxfId="106" priority="146">
      <formula>IF(J215=0,TRUE,FALSE)</formula>
    </cfRule>
    <cfRule type="expression" dxfId="105" priority="147">
      <formula>IF(J215&lt;0,TRUE,FALSE)</formula>
    </cfRule>
  </conditionalFormatting>
  <conditionalFormatting sqref="J215">
    <cfRule type="expression" dxfId="104" priority="142">
      <formula>IF(J215&gt;0,TRUE,FALSE)</formula>
    </cfRule>
    <cfRule type="expression" dxfId="103" priority="143">
      <formula>IF(J215=0,TRUE,FALSE)</formula>
    </cfRule>
    <cfRule type="expression" dxfId="102" priority="144">
      <formula>IF(J215&lt;0,TRUE,FALSE)</formula>
    </cfRule>
  </conditionalFormatting>
  <conditionalFormatting sqref="J215">
    <cfRule type="expression" dxfId="101" priority="139">
      <formula>IF(J215&gt;0,TRUE,FALSE)</formula>
    </cfRule>
    <cfRule type="expression" dxfId="100" priority="140">
      <formula>IF(J215=0,TRUE,FALSE)</formula>
    </cfRule>
    <cfRule type="expression" dxfId="99" priority="141">
      <formula>IF(J215&lt;0,TRUE,FALSE)</formula>
    </cfRule>
  </conditionalFormatting>
  <conditionalFormatting sqref="K226">
    <cfRule type="expression" dxfId="98" priority="136">
      <formula>IF(J226&gt;0,TRUE,FALSE)</formula>
    </cfRule>
    <cfRule type="expression" dxfId="97" priority="137">
      <formula>IF(J226=0,TRUE,FALSE)</formula>
    </cfRule>
    <cfRule type="expression" dxfId="96" priority="138">
      <formula>IF(J226&lt;0,TRUE,FALSE)</formula>
    </cfRule>
  </conditionalFormatting>
  <conditionalFormatting sqref="J226">
    <cfRule type="expression" dxfId="95" priority="133">
      <formula>IF(J226&gt;0,TRUE,FALSE)</formula>
    </cfRule>
    <cfRule type="expression" dxfId="94" priority="134">
      <formula>IF(J226=0,TRUE,FALSE)</formula>
    </cfRule>
    <cfRule type="expression" dxfId="93" priority="135">
      <formula>IF(J226&lt;0,TRUE,FALSE)</formula>
    </cfRule>
  </conditionalFormatting>
  <conditionalFormatting sqref="K224">
    <cfRule type="expression" dxfId="92" priority="121">
      <formula>IF(J224&gt;0,TRUE,FALSE)</formula>
    </cfRule>
    <cfRule type="expression" dxfId="91" priority="122">
      <formula>IF(J224=0,TRUE,FALSE)</formula>
    </cfRule>
    <cfRule type="expression" dxfId="90" priority="123">
      <formula>IF(J224&lt;0,TRUE,FALSE)</formula>
    </cfRule>
  </conditionalFormatting>
  <conditionalFormatting sqref="J224">
    <cfRule type="expression" dxfId="89" priority="118">
      <formula>IF(J224&gt;0,TRUE,FALSE)</formula>
    </cfRule>
    <cfRule type="expression" dxfId="88" priority="119">
      <formula>IF(J224=0,TRUE,FALSE)</formula>
    </cfRule>
    <cfRule type="expression" dxfId="87" priority="120">
      <formula>IF(J224&lt;0,TRUE,FALSE)</formula>
    </cfRule>
  </conditionalFormatting>
  <conditionalFormatting sqref="J197:J199">
    <cfRule type="expression" dxfId="86" priority="112">
      <formula>IF(J197&gt;0,TRUE,FALSE)</formula>
    </cfRule>
    <cfRule type="expression" dxfId="85" priority="113">
      <formula>IF(J197=0,TRUE,FALSE)</formula>
    </cfRule>
    <cfRule type="expression" dxfId="84" priority="114">
      <formula>IF(J197&lt;0,TRUE,FALSE)</formula>
    </cfRule>
  </conditionalFormatting>
  <conditionalFormatting sqref="J197:J199">
    <cfRule type="expression" dxfId="83" priority="115">
      <formula>IF(J197&gt;0,TRUE,FALSE)</formula>
    </cfRule>
    <cfRule type="expression" dxfId="82" priority="116">
      <formula>IF(J197=0,TRUE,FALSE)</formula>
    </cfRule>
    <cfRule type="expression" dxfId="81" priority="117">
      <formula>IF(J197&lt;0,TRUE,FALSE)</formula>
    </cfRule>
  </conditionalFormatting>
  <conditionalFormatting sqref="J197:J199">
    <cfRule type="expression" dxfId="80" priority="109">
      <formula>IF(J197&gt;0,TRUE,FALSE)</formula>
    </cfRule>
    <cfRule type="expression" dxfId="79" priority="110">
      <formula>IF(J197=0,TRUE,FALSE)</formula>
    </cfRule>
    <cfRule type="expression" dxfId="78" priority="111">
      <formula>IF(J197&lt;0,TRUE,FALSE)</formula>
    </cfRule>
  </conditionalFormatting>
  <conditionalFormatting sqref="J197:J199">
    <cfRule type="expression" dxfId="77" priority="103">
      <formula>IF(J197&gt;0,TRUE,FALSE)</formula>
    </cfRule>
    <cfRule type="expression" dxfId="76" priority="104">
      <formula>IF(J197=0,TRUE,FALSE)</formula>
    </cfRule>
    <cfRule type="expression" dxfId="75" priority="105">
      <formula>IF(J197&lt;0,TRUE,FALSE)</formula>
    </cfRule>
  </conditionalFormatting>
  <conditionalFormatting sqref="J197:J199">
    <cfRule type="expression" dxfId="74" priority="100">
      <formula>IF(J197&gt;0,TRUE,FALSE)</formula>
    </cfRule>
    <cfRule type="expression" dxfId="73" priority="101">
      <formula>IF(J197=0,TRUE,FALSE)</formula>
    </cfRule>
    <cfRule type="expression" dxfId="72" priority="102">
      <formula>IF(J197&lt;0,TRUE,FALSE)</formula>
    </cfRule>
  </conditionalFormatting>
  <conditionalFormatting sqref="J197:J199">
    <cfRule type="expression" dxfId="71" priority="97">
      <formula>IF(J197&gt;0,TRUE,FALSE)</formula>
    </cfRule>
    <cfRule type="expression" dxfId="70" priority="98">
      <formula>IF(J197=0,TRUE,FALSE)</formula>
    </cfRule>
    <cfRule type="expression" dxfId="69" priority="99">
      <formula>IF(J197&lt;0,TRUE,FALSE)</formula>
    </cfRule>
  </conditionalFormatting>
  <conditionalFormatting sqref="K227">
    <cfRule type="expression" dxfId="68" priority="94">
      <formula>IF(J227&gt;0,TRUE,FALSE)</formula>
    </cfRule>
    <cfRule type="expression" dxfId="67" priority="95">
      <formula>IF(J227=0,TRUE,FALSE)</formula>
    </cfRule>
    <cfRule type="expression" dxfId="66" priority="96">
      <formula>IF(J227&lt;0,TRUE,FALSE)</formula>
    </cfRule>
  </conditionalFormatting>
  <conditionalFormatting sqref="J227">
    <cfRule type="expression" dxfId="65" priority="91">
      <formula>IF(J227&gt;0,TRUE,FALSE)</formula>
    </cfRule>
    <cfRule type="expression" dxfId="64" priority="92">
      <formula>IF(J227=0,TRUE,FALSE)</formula>
    </cfRule>
    <cfRule type="expression" dxfId="63" priority="93">
      <formula>IF(J227&lt;0,TRUE,FALSE)</formula>
    </cfRule>
  </conditionalFormatting>
  <conditionalFormatting sqref="J216">
    <cfRule type="expression" dxfId="62" priority="85">
      <formula>IF(J216&gt;0,TRUE,FALSE)</formula>
    </cfRule>
    <cfRule type="expression" dxfId="61" priority="86">
      <formula>IF(J216=0,TRUE,FALSE)</formula>
    </cfRule>
    <cfRule type="expression" dxfId="60" priority="87">
      <formula>IF(J216&lt;0,TRUE,FALSE)</formula>
    </cfRule>
  </conditionalFormatting>
  <conditionalFormatting sqref="K216">
    <cfRule type="expression" dxfId="59" priority="88">
      <formula>IF(J216&gt;0,TRUE,FALSE)</formula>
    </cfRule>
    <cfRule type="expression" dxfId="58" priority="89">
      <formula>IF(J216=0,TRUE,FALSE)</formula>
    </cfRule>
    <cfRule type="expression" dxfId="57" priority="90">
      <formula>IF(J216&lt;0,TRUE,FALSE)</formula>
    </cfRule>
  </conditionalFormatting>
  <conditionalFormatting sqref="K222">
    <cfRule type="expression" dxfId="56" priority="82">
      <formula>IF(J222&gt;0,TRUE,FALSE)</formula>
    </cfRule>
    <cfRule type="expression" dxfId="55" priority="83">
      <formula>IF(J222=0,TRUE,FALSE)</formula>
    </cfRule>
    <cfRule type="expression" dxfId="54" priority="84">
      <formula>IF(J222&lt;0,TRUE,FALSE)</formula>
    </cfRule>
  </conditionalFormatting>
  <conditionalFormatting sqref="J222">
    <cfRule type="expression" dxfId="53" priority="79">
      <formula>IF(J222&gt;0,TRUE,FALSE)</formula>
    </cfRule>
    <cfRule type="expression" dxfId="52" priority="80">
      <formula>IF(J222=0,TRUE,FALSE)</formula>
    </cfRule>
    <cfRule type="expression" dxfId="51" priority="81">
      <formula>IF(J222&lt;0,TRUE,FALSE)</formula>
    </cfRule>
  </conditionalFormatting>
  <conditionalFormatting sqref="J199">
    <cfRule type="expression" dxfId="50" priority="76">
      <formula>IF(J199&gt;0,TRUE,FALSE)</formula>
    </cfRule>
    <cfRule type="expression" dxfId="49" priority="77">
      <formula>IF(J199=0,TRUE,FALSE)</formula>
    </cfRule>
    <cfRule type="expression" dxfId="48" priority="78">
      <formula>IF(J199&lt;0,TRUE,FALSE)</formula>
    </cfRule>
  </conditionalFormatting>
  <conditionalFormatting sqref="K199">
    <cfRule type="expression" dxfId="47" priority="73">
      <formula>IF(J199&gt;0,TRUE,FALSE)</formula>
    </cfRule>
    <cfRule type="expression" dxfId="46" priority="74">
      <formula>IF(J199=0,TRUE,FALSE)</formula>
    </cfRule>
    <cfRule type="expression" dxfId="45" priority="75">
      <formula>IF(J199&lt;0,TRUE,FALSE)</formula>
    </cfRule>
  </conditionalFormatting>
  <conditionalFormatting sqref="J199">
    <cfRule type="expression" dxfId="44" priority="70">
      <formula>IF(J199&gt;0,TRUE,FALSE)</formula>
    </cfRule>
    <cfRule type="expression" dxfId="43" priority="71">
      <formula>IF(J199=0,TRUE,FALSE)</formula>
    </cfRule>
    <cfRule type="expression" dxfId="42" priority="72">
      <formula>IF(J199&lt;0,TRUE,FALSE)</formula>
    </cfRule>
  </conditionalFormatting>
  <conditionalFormatting sqref="K200">
    <cfRule type="expression" dxfId="41" priority="67">
      <formula>IF(J200&gt;0,TRUE,FALSE)</formula>
    </cfRule>
    <cfRule type="expression" dxfId="40" priority="68">
      <formula>IF(J200=0,TRUE,FALSE)</formula>
    </cfRule>
    <cfRule type="expression" dxfId="39" priority="69">
      <formula>IF(J200&lt;0,TRUE,FALSE)</formula>
    </cfRule>
  </conditionalFormatting>
  <conditionalFormatting sqref="J200">
    <cfRule type="expression" dxfId="38" priority="64">
      <formula>IF(J200&gt;0,TRUE,FALSE)</formula>
    </cfRule>
    <cfRule type="expression" dxfId="37" priority="65">
      <formula>IF(J200=0,TRUE,FALSE)</formula>
    </cfRule>
    <cfRule type="expression" dxfId="36" priority="66">
      <formula>IF(J200&lt;0,TRUE,FALSE)</formula>
    </cfRule>
  </conditionalFormatting>
  <conditionalFormatting sqref="J201:J202">
    <cfRule type="expression" dxfId="35" priority="61">
      <formula>IF(J201&gt;0,TRUE,FALSE)</formula>
    </cfRule>
    <cfRule type="expression" dxfId="34" priority="62">
      <formula>IF(J201=0,TRUE,FALSE)</formula>
    </cfRule>
    <cfRule type="expression" dxfId="33" priority="63">
      <formula>IF(J201&lt;0,TRUE,FALSE)</formula>
    </cfRule>
  </conditionalFormatting>
  <conditionalFormatting sqref="J201:J202">
    <cfRule type="expression" dxfId="32" priority="55">
      <formula>IF(J201&gt;0,TRUE,FALSE)</formula>
    </cfRule>
    <cfRule type="expression" dxfId="31" priority="56">
      <formula>IF(J201=0,TRUE,FALSE)</formula>
    </cfRule>
    <cfRule type="expression" dxfId="30" priority="57">
      <formula>IF(J201&lt;0,TRUE,FALSE)</formula>
    </cfRule>
  </conditionalFormatting>
  <conditionalFormatting sqref="J214:J216">
    <cfRule type="expression" dxfId="29" priority="43">
      <formula>IF(J214&gt;0,TRUE,FALSE)</formula>
    </cfRule>
    <cfRule type="expression" dxfId="28" priority="44">
      <formula>IF(J214=0,TRUE,FALSE)</formula>
    </cfRule>
    <cfRule type="expression" dxfId="27" priority="45">
      <formula>IF(J214&lt;0,TRUE,FALSE)</formula>
    </cfRule>
  </conditionalFormatting>
  <conditionalFormatting sqref="K219">
    <cfRule type="expression" dxfId="26" priority="34">
      <formula>IF(J219&gt;0,TRUE,FALSE)</formula>
    </cfRule>
    <cfRule type="expression" dxfId="25" priority="35">
      <formula>IF(J219=0,TRUE,FALSE)</formula>
    </cfRule>
    <cfRule type="expression" dxfId="24" priority="36">
      <formula>IF(J219&lt;0,TRUE,FALSE)</formula>
    </cfRule>
  </conditionalFormatting>
  <conditionalFormatting sqref="J219">
    <cfRule type="expression" dxfId="23" priority="31">
      <formula>IF(J219&gt;0,TRUE,FALSE)</formula>
    </cfRule>
    <cfRule type="expression" dxfId="22" priority="32">
      <formula>IF(J219=0,TRUE,FALSE)</formula>
    </cfRule>
    <cfRule type="expression" dxfId="21" priority="33">
      <formula>IF(J219&lt;0,TRUE,FALSE)</formula>
    </cfRule>
  </conditionalFormatting>
  <conditionalFormatting sqref="K220">
    <cfRule type="expression" dxfId="20" priority="28">
      <formula>IF(J220&gt;0,TRUE,FALSE)</formula>
    </cfRule>
    <cfRule type="expression" dxfId="19" priority="29">
      <formula>IF(J220=0,TRUE,FALSE)</formula>
    </cfRule>
    <cfRule type="expression" dxfId="18" priority="30">
      <formula>IF(J220&lt;0,TRUE,FALSE)</formula>
    </cfRule>
  </conditionalFormatting>
  <conditionalFormatting sqref="J220">
    <cfRule type="expression" dxfId="17" priority="25">
      <formula>IF(J220&gt;0,TRUE,FALSE)</formula>
    </cfRule>
    <cfRule type="expression" dxfId="16" priority="26">
      <formula>IF(J220=0,TRUE,FALSE)</formula>
    </cfRule>
    <cfRule type="expression" dxfId="15" priority="27">
      <formula>IF(J220&lt;0,TRUE,FALSE)</formula>
    </cfRule>
  </conditionalFormatting>
  <conditionalFormatting sqref="J207:J216">
    <cfRule type="expression" dxfId="14" priority="19">
      <formula>IF(J207&gt;0,TRUE,FALSE)</formula>
    </cfRule>
    <cfRule type="expression" dxfId="13" priority="20">
      <formula>IF(J207=0,TRUE,FALSE)</formula>
    </cfRule>
    <cfRule type="expression" dxfId="12" priority="21">
      <formula>IF(J207&lt;0,TRUE,FALSE)</formula>
    </cfRule>
  </conditionalFormatting>
  <conditionalFormatting sqref="J208:J216">
    <cfRule type="expression" dxfId="11" priority="13">
      <formula>IF(J208&gt;0,TRUE,FALSE)</formula>
    </cfRule>
    <cfRule type="expression" dxfId="10" priority="14">
      <formula>IF(J208=0,TRUE,FALSE)</formula>
    </cfRule>
    <cfRule type="expression" dxfId="9" priority="15">
      <formula>IF(J208&lt;0,TRUE,FALSE)</formula>
    </cfRule>
  </conditionalFormatting>
  <conditionalFormatting sqref="J228">
    <cfRule type="expression" dxfId="8" priority="7">
      <formula>IF(J228&gt;0,TRUE,FALSE)</formula>
    </cfRule>
    <cfRule type="expression" dxfId="7" priority="8">
      <formula>IF(J228=0,TRUE,FALSE)</formula>
    </cfRule>
    <cfRule type="expression" dxfId="6" priority="9">
      <formula>IF(J228&lt;0,TRUE,FALSE)</formula>
    </cfRule>
  </conditionalFormatting>
  <conditionalFormatting sqref="K228">
    <cfRule type="expression" dxfId="5" priority="10">
      <formula>IF(J228&gt;0,TRUE,FALSE)</formula>
    </cfRule>
    <cfRule type="expression" dxfId="4" priority="11">
      <formula>IF(J228=0,TRUE,FALSE)</formula>
    </cfRule>
    <cfRule type="expression" dxfId="3" priority="12">
      <formula>IF(J228&lt;0,TRUE,FALSE)</formula>
    </cfRule>
  </conditionalFormatting>
  <conditionalFormatting sqref="J211:J216">
    <cfRule type="expression" dxfId="2" priority="1">
      <formula>IF(J211&gt;0,TRUE,FALSE)</formula>
    </cfRule>
    <cfRule type="expression" dxfId="1" priority="2">
      <formula>IF(J211=0,TRUE,FALSE)</formula>
    </cfRule>
    <cfRule type="expression" dxfId="0" priority="3">
      <formula>IF(J211&lt;0,TRUE,FALSE)</formula>
    </cfRule>
  </conditionalFormatting>
  <printOptions horizontalCentered="1"/>
  <pageMargins left="0.19685039370078741" right="0.19685039370078741" top="0.39370078740157483" bottom="0.39370078740157483" header="0.19685039370078741" footer="0.19685039370078741"/>
  <pageSetup paperSize="8" scale="38" fitToHeight="6" orientation="landscape" r:id="rId1"/>
  <headerFooter>
    <oddFooter>&amp;L&amp;D&amp;C&amp;A&amp;R&amp;P</oddFooter>
  </headerFooter>
  <rowBreaks count="2" manualBreakCount="2">
    <brk id="83" max="16383" man="1"/>
    <brk id="15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H93"/>
  <sheetViews>
    <sheetView zoomScaleNormal="100" zoomScaleSheetLayoutView="100" workbookViewId="0">
      <selection activeCell="D34" sqref="D34"/>
    </sheetView>
  </sheetViews>
  <sheetFormatPr baseColWidth="10" defaultRowHeight="14.4" x14ac:dyDescent="0.3"/>
  <cols>
    <col min="1" max="1" width="3.44140625" customWidth="1"/>
    <col min="3" max="3" width="23.6640625" bestFit="1" customWidth="1"/>
    <col min="4" max="4" width="15.109375" bestFit="1" customWidth="1"/>
    <col min="5" max="5" width="21.109375" customWidth="1"/>
    <col min="6" max="6" width="18.44140625" customWidth="1"/>
    <col min="7" max="7" width="12.44140625" customWidth="1"/>
    <col min="8" max="8" width="12.6640625" customWidth="1"/>
  </cols>
  <sheetData>
    <row r="2" spans="2:8" x14ac:dyDescent="0.3">
      <c r="B2" s="48"/>
      <c r="C2" s="47"/>
      <c r="D2" s="47"/>
      <c r="E2" s="47"/>
      <c r="F2" s="47"/>
      <c r="G2" s="47"/>
      <c r="H2" s="48"/>
    </row>
    <row r="3" spans="2:8" ht="19.95" customHeight="1" x14ac:dyDescent="0.3">
      <c r="B3" s="335" t="s">
        <v>566</v>
      </c>
      <c r="C3" s="336"/>
      <c r="D3" s="336"/>
      <c r="E3" s="336"/>
      <c r="F3" s="336"/>
      <c r="G3" s="336"/>
      <c r="H3" s="337"/>
    </row>
    <row r="4" spans="2:8" x14ac:dyDescent="0.3">
      <c r="B4" s="51" t="s">
        <v>76</v>
      </c>
      <c r="C4" s="51" t="s">
        <v>0</v>
      </c>
      <c r="D4" s="51" t="s">
        <v>1</v>
      </c>
      <c r="E4" s="51" t="s">
        <v>10</v>
      </c>
      <c r="F4" s="51" t="s">
        <v>83</v>
      </c>
      <c r="G4" s="51" t="s">
        <v>74</v>
      </c>
      <c r="H4" s="51" t="s">
        <v>75</v>
      </c>
    </row>
    <row r="5" spans="2:8" x14ac:dyDescent="0.3">
      <c r="B5" s="46">
        <v>1</v>
      </c>
      <c r="C5" s="44" t="s">
        <v>3</v>
      </c>
      <c r="D5" s="44" t="s">
        <v>4</v>
      </c>
      <c r="E5" s="44" t="s">
        <v>20</v>
      </c>
      <c r="F5" s="44" t="s">
        <v>560</v>
      </c>
      <c r="G5" s="45">
        <v>40</v>
      </c>
      <c r="H5" s="46">
        <v>40</v>
      </c>
    </row>
    <row r="6" spans="2:8" x14ac:dyDescent="0.3">
      <c r="B6" s="46">
        <v>2</v>
      </c>
      <c r="C6" s="44" t="s">
        <v>521</v>
      </c>
      <c r="D6" s="44" t="s">
        <v>522</v>
      </c>
      <c r="E6" s="44" t="s">
        <v>13</v>
      </c>
      <c r="F6" s="44" t="s">
        <v>560</v>
      </c>
      <c r="G6" s="45">
        <v>34</v>
      </c>
      <c r="H6" s="46">
        <v>34</v>
      </c>
    </row>
    <row r="7" spans="2:8" x14ac:dyDescent="0.3">
      <c r="B7" s="46">
        <v>3</v>
      </c>
      <c r="C7" s="44" t="s">
        <v>26</v>
      </c>
      <c r="D7" s="44" t="s">
        <v>58</v>
      </c>
      <c r="E7" s="44" t="s">
        <v>20</v>
      </c>
      <c r="F7" s="44" t="s">
        <v>560</v>
      </c>
      <c r="G7" s="45">
        <v>26</v>
      </c>
      <c r="H7" s="46">
        <v>26</v>
      </c>
    </row>
    <row r="8" spans="2:8" x14ac:dyDescent="0.3">
      <c r="B8" s="46">
        <v>4</v>
      </c>
      <c r="C8" s="44" t="s">
        <v>136</v>
      </c>
      <c r="D8" s="44" t="s">
        <v>5</v>
      </c>
      <c r="E8" s="44" t="s">
        <v>525</v>
      </c>
      <c r="F8" s="44" t="s">
        <v>560</v>
      </c>
      <c r="G8" s="45">
        <v>15</v>
      </c>
      <c r="H8" s="46">
        <v>15</v>
      </c>
    </row>
    <row r="9" spans="2:8" x14ac:dyDescent="0.3">
      <c r="B9" s="46">
        <v>5</v>
      </c>
      <c r="C9" s="44" t="s">
        <v>85</v>
      </c>
      <c r="D9" s="44" t="s">
        <v>446</v>
      </c>
      <c r="E9" s="44" t="s">
        <v>13</v>
      </c>
      <c r="F9" s="44" t="s">
        <v>560</v>
      </c>
      <c r="G9" s="45">
        <v>13</v>
      </c>
      <c r="H9" s="46">
        <v>13</v>
      </c>
    </row>
    <row r="10" spans="2:8" x14ac:dyDescent="0.3">
      <c r="B10" s="49"/>
      <c r="C10" s="50"/>
      <c r="D10" s="50"/>
      <c r="E10" s="50"/>
      <c r="F10" s="50"/>
      <c r="G10" s="50"/>
      <c r="H10" s="49"/>
    </row>
    <row r="11" spans="2:8" ht="19.95" customHeight="1" x14ac:dyDescent="0.3">
      <c r="B11" s="338" t="s">
        <v>565</v>
      </c>
      <c r="C11" s="339"/>
      <c r="D11" s="339"/>
      <c r="E11" s="339"/>
      <c r="F11" s="339"/>
      <c r="G11" s="339"/>
      <c r="H11" s="340"/>
    </row>
    <row r="12" spans="2:8" x14ac:dyDescent="0.3">
      <c r="B12" s="51" t="s">
        <v>76</v>
      </c>
      <c r="C12" s="51" t="s">
        <v>0</v>
      </c>
      <c r="D12" s="51" t="s">
        <v>1</v>
      </c>
      <c r="E12" s="51" t="s">
        <v>10</v>
      </c>
      <c r="F12" s="51" t="s">
        <v>83</v>
      </c>
      <c r="G12" s="51" t="s">
        <v>74</v>
      </c>
      <c r="H12" s="51" t="s">
        <v>75</v>
      </c>
    </row>
    <row r="13" spans="2:8" x14ac:dyDescent="0.3">
      <c r="B13" s="46">
        <v>1</v>
      </c>
      <c r="C13" s="44" t="s">
        <v>26</v>
      </c>
      <c r="D13" s="44" t="s">
        <v>114</v>
      </c>
      <c r="E13" s="44" t="s">
        <v>20</v>
      </c>
      <c r="F13" s="44" t="s">
        <v>560</v>
      </c>
      <c r="G13" s="45">
        <v>37</v>
      </c>
      <c r="H13" s="46">
        <v>37</v>
      </c>
    </row>
    <row r="14" spans="2:8" x14ac:dyDescent="0.3">
      <c r="B14" s="46">
        <v>2</v>
      </c>
      <c r="C14" s="44" t="s">
        <v>21</v>
      </c>
      <c r="D14" s="44" t="s">
        <v>276</v>
      </c>
      <c r="E14" s="44" t="s">
        <v>23</v>
      </c>
      <c r="F14" s="44" t="s">
        <v>560</v>
      </c>
      <c r="G14" s="45">
        <v>32</v>
      </c>
      <c r="H14" s="46">
        <v>32</v>
      </c>
    </row>
    <row r="15" spans="2:8" x14ac:dyDescent="0.3">
      <c r="B15" s="46">
        <v>3</v>
      </c>
      <c r="C15" s="44" t="s">
        <v>53</v>
      </c>
      <c r="D15" s="44" t="s">
        <v>54</v>
      </c>
      <c r="E15" s="44" t="s">
        <v>524</v>
      </c>
      <c r="F15" s="44" t="s">
        <v>560</v>
      </c>
      <c r="G15" s="45">
        <v>20</v>
      </c>
      <c r="H15" s="46">
        <v>20</v>
      </c>
    </row>
    <row r="16" spans="2:8" x14ac:dyDescent="0.3">
      <c r="B16" s="48"/>
      <c r="C16" s="47"/>
      <c r="D16" s="47"/>
      <c r="E16" s="47"/>
      <c r="F16" s="47"/>
      <c r="G16" s="47"/>
      <c r="H16" s="48"/>
    </row>
    <row r="17" spans="2:8" ht="19.95" customHeight="1" x14ac:dyDescent="0.3">
      <c r="B17" s="335" t="s">
        <v>567</v>
      </c>
      <c r="C17" s="336"/>
      <c r="D17" s="336"/>
      <c r="E17" s="336"/>
      <c r="F17" s="336"/>
      <c r="G17" s="336"/>
      <c r="H17" s="337"/>
    </row>
    <row r="18" spans="2:8" x14ac:dyDescent="0.3">
      <c r="B18" s="51" t="s">
        <v>76</v>
      </c>
      <c r="C18" s="51" t="s">
        <v>0</v>
      </c>
      <c r="D18" s="51" t="s">
        <v>1</v>
      </c>
      <c r="E18" s="51" t="s">
        <v>10</v>
      </c>
      <c r="F18" s="51" t="s">
        <v>83</v>
      </c>
      <c r="G18" s="51" t="s">
        <v>74</v>
      </c>
      <c r="H18" s="51" t="s">
        <v>75</v>
      </c>
    </row>
    <row r="19" spans="2:8" x14ac:dyDescent="0.3">
      <c r="B19" s="46">
        <v>1</v>
      </c>
      <c r="C19" s="44" t="s">
        <v>85</v>
      </c>
      <c r="D19" s="44" t="s">
        <v>39</v>
      </c>
      <c r="E19" s="44" t="s">
        <v>23</v>
      </c>
      <c r="F19" s="44" t="s">
        <v>560</v>
      </c>
      <c r="G19" s="45">
        <v>33</v>
      </c>
      <c r="H19" s="46">
        <v>33</v>
      </c>
    </row>
    <row r="20" spans="2:8" x14ac:dyDescent="0.3">
      <c r="B20" s="46">
        <v>2</v>
      </c>
      <c r="C20" s="44" t="s">
        <v>27</v>
      </c>
      <c r="D20" s="44" t="s">
        <v>28</v>
      </c>
      <c r="E20" s="44" t="s">
        <v>23</v>
      </c>
      <c r="F20" s="44" t="s">
        <v>560</v>
      </c>
      <c r="G20" s="45">
        <v>27</v>
      </c>
      <c r="H20" s="46">
        <v>27</v>
      </c>
    </row>
    <row r="21" spans="2:8" x14ac:dyDescent="0.3">
      <c r="B21" s="46">
        <v>3</v>
      </c>
      <c r="C21" s="44" t="s">
        <v>555</v>
      </c>
      <c r="D21" s="44" t="s">
        <v>538</v>
      </c>
      <c r="E21" s="44" t="s">
        <v>13</v>
      </c>
      <c r="F21" s="44" t="s">
        <v>560</v>
      </c>
      <c r="G21" s="45">
        <v>26</v>
      </c>
      <c r="H21" s="46">
        <v>26</v>
      </c>
    </row>
    <row r="22" spans="2:8" x14ac:dyDescent="0.3">
      <c r="B22" s="46">
        <v>4</v>
      </c>
      <c r="C22" s="44" t="s">
        <v>450</v>
      </c>
      <c r="D22" s="44" t="s">
        <v>25</v>
      </c>
      <c r="E22" s="44" t="s">
        <v>23</v>
      </c>
      <c r="F22" s="44" t="s">
        <v>560</v>
      </c>
      <c r="G22" s="45">
        <v>21</v>
      </c>
      <c r="H22" s="46">
        <v>21</v>
      </c>
    </row>
    <row r="23" spans="2:8" x14ac:dyDescent="0.3">
      <c r="B23" s="46">
        <v>5</v>
      </c>
      <c r="C23" s="44" t="s">
        <v>547</v>
      </c>
      <c r="D23" s="44" t="s">
        <v>356</v>
      </c>
      <c r="E23" s="44" t="s">
        <v>13</v>
      </c>
      <c r="F23" s="44" t="s">
        <v>560</v>
      </c>
      <c r="G23" s="45">
        <v>20</v>
      </c>
      <c r="H23" s="46">
        <v>20</v>
      </c>
    </row>
    <row r="24" spans="2:8" x14ac:dyDescent="0.3">
      <c r="B24" s="46">
        <v>6</v>
      </c>
      <c r="C24" s="44" t="s">
        <v>688</v>
      </c>
      <c r="D24" s="44" t="s">
        <v>5</v>
      </c>
      <c r="E24" s="44" t="s">
        <v>23</v>
      </c>
      <c r="F24" s="44" t="s">
        <v>560</v>
      </c>
      <c r="G24" s="45">
        <v>19</v>
      </c>
      <c r="H24" s="46">
        <v>19</v>
      </c>
    </row>
    <row r="25" spans="2:8" x14ac:dyDescent="0.3">
      <c r="B25" s="46">
        <v>7</v>
      </c>
      <c r="C25" s="44" t="s">
        <v>26</v>
      </c>
      <c r="D25" s="44" t="s">
        <v>77</v>
      </c>
      <c r="E25" s="44" t="s">
        <v>20</v>
      </c>
      <c r="F25" s="44" t="s">
        <v>560</v>
      </c>
      <c r="G25" s="45">
        <v>17</v>
      </c>
      <c r="H25" s="46">
        <v>17</v>
      </c>
    </row>
    <row r="26" spans="2:8" x14ac:dyDescent="0.3">
      <c r="B26" s="46">
        <v>8</v>
      </c>
      <c r="C26" s="44" t="s">
        <v>541</v>
      </c>
      <c r="D26" s="44" t="s">
        <v>276</v>
      </c>
      <c r="E26" s="44" t="s">
        <v>525</v>
      </c>
      <c r="F26" s="44" t="s">
        <v>560</v>
      </c>
      <c r="G26" s="45">
        <v>15</v>
      </c>
      <c r="H26" s="46">
        <v>15</v>
      </c>
    </row>
    <row r="27" spans="2:8" x14ac:dyDescent="0.3">
      <c r="B27" s="46">
        <v>9</v>
      </c>
      <c r="C27" s="44" t="s">
        <v>596</v>
      </c>
      <c r="D27" s="44" t="s">
        <v>486</v>
      </c>
      <c r="E27" s="44" t="s">
        <v>595</v>
      </c>
      <c r="F27" s="44" t="s">
        <v>560</v>
      </c>
      <c r="G27" s="45">
        <v>11</v>
      </c>
      <c r="H27" s="46">
        <v>11</v>
      </c>
    </row>
    <row r="28" spans="2:8" x14ac:dyDescent="0.3">
      <c r="B28" s="46">
        <v>10</v>
      </c>
      <c r="C28" s="44" t="s">
        <v>600</v>
      </c>
      <c r="D28" s="44" t="s">
        <v>112</v>
      </c>
      <c r="E28" s="44" t="s">
        <v>525</v>
      </c>
      <c r="F28" s="44" t="s">
        <v>560</v>
      </c>
      <c r="G28" s="45">
        <v>9</v>
      </c>
      <c r="H28" s="46">
        <v>9</v>
      </c>
    </row>
    <row r="29" spans="2:8" x14ac:dyDescent="0.3">
      <c r="B29" s="49"/>
      <c r="C29" s="50"/>
      <c r="D29" s="50"/>
      <c r="E29" s="50"/>
      <c r="F29" s="50"/>
      <c r="G29" s="50"/>
      <c r="H29" s="49"/>
    </row>
    <row r="30" spans="2:8" ht="19.95" customHeight="1" x14ac:dyDescent="0.3">
      <c r="B30" s="335" t="s">
        <v>568</v>
      </c>
      <c r="C30" s="336"/>
      <c r="D30" s="336"/>
      <c r="E30" s="336"/>
      <c r="F30" s="336"/>
      <c r="G30" s="336"/>
      <c r="H30" s="337"/>
    </row>
    <row r="31" spans="2:8" x14ac:dyDescent="0.3">
      <c r="B31" s="51" t="s">
        <v>76</v>
      </c>
      <c r="C31" s="51" t="s">
        <v>0</v>
      </c>
      <c r="D31" s="51" t="s">
        <v>1</v>
      </c>
      <c r="E31" s="51" t="s">
        <v>10</v>
      </c>
      <c r="F31" s="51" t="s">
        <v>83</v>
      </c>
      <c r="G31" s="51" t="s">
        <v>74</v>
      </c>
      <c r="H31" s="51" t="s">
        <v>75</v>
      </c>
    </row>
    <row r="32" spans="2:8" x14ac:dyDescent="0.3">
      <c r="B32" s="46">
        <v>1</v>
      </c>
      <c r="C32" s="44" t="s">
        <v>63</v>
      </c>
      <c r="D32" s="44" t="s">
        <v>342</v>
      </c>
      <c r="E32" s="44" t="s">
        <v>23</v>
      </c>
      <c r="F32" s="44" t="s">
        <v>560</v>
      </c>
      <c r="G32" s="45">
        <v>40</v>
      </c>
      <c r="H32" s="46">
        <v>40</v>
      </c>
    </row>
    <row r="33" spans="2:8" x14ac:dyDescent="0.3">
      <c r="B33" s="46">
        <v>2</v>
      </c>
      <c r="C33" s="44" t="s">
        <v>153</v>
      </c>
      <c r="D33" s="44" t="s">
        <v>154</v>
      </c>
      <c r="E33" s="44" t="s">
        <v>525</v>
      </c>
      <c r="F33" s="44" t="s">
        <v>560</v>
      </c>
      <c r="G33" s="45">
        <v>32</v>
      </c>
      <c r="H33" s="46">
        <v>32</v>
      </c>
    </row>
    <row r="34" spans="2:8" x14ac:dyDescent="0.3">
      <c r="B34" s="46">
        <v>3</v>
      </c>
      <c r="C34" s="44" t="s">
        <v>448</v>
      </c>
      <c r="D34" s="44" t="s">
        <v>90</v>
      </c>
      <c r="E34" s="44" t="s">
        <v>23</v>
      </c>
      <c r="F34" s="44" t="s">
        <v>560</v>
      </c>
      <c r="G34" s="45">
        <v>28</v>
      </c>
      <c r="H34" s="46">
        <v>28</v>
      </c>
    </row>
    <row r="35" spans="2:8" x14ac:dyDescent="0.3">
      <c r="B35" s="46">
        <v>4</v>
      </c>
      <c r="C35" s="44" t="s">
        <v>97</v>
      </c>
      <c r="D35" s="44" t="s">
        <v>557</v>
      </c>
      <c r="E35" s="44" t="s">
        <v>23</v>
      </c>
      <c r="F35" s="44" t="s">
        <v>560</v>
      </c>
      <c r="G35" s="45">
        <v>20</v>
      </c>
      <c r="H35" s="46">
        <v>20</v>
      </c>
    </row>
    <row r="36" spans="2:8" x14ac:dyDescent="0.3">
      <c r="B36" s="46">
        <v>5</v>
      </c>
      <c r="C36" s="44" t="s">
        <v>448</v>
      </c>
      <c r="D36" s="44" t="s">
        <v>380</v>
      </c>
      <c r="E36" s="44" t="s">
        <v>258</v>
      </c>
      <c r="F36" s="44" t="s">
        <v>560</v>
      </c>
      <c r="G36" s="45">
        <v>19</v>
      </c>
      <c r="H36" s="46">
        <v>19</v>
      </c>
    </row>
    <row r="37" spans="2:8" x14ac:dyDescent="0.3">
      <c r="B37" s="46">
        <v>6</v>
      </c>
      <c r="C37" s="44" t="s">
        <v>26</v>
      </c>
      <c r="D37" s="44" t="s">
        <v>32</v>
      </c>
      <c r="E37" s="44" t="s">
        <v>20</v>
      </c>
      <c r="F37" s="44" t="s">
        <v>560</v>
      </c>
      <c r="G37" s="45">
        <v>18</v>
      </c>
      <c r="H37" s="46">
        <v>18</v>
      </c>
    </row>
    <row r="38" spans="2:8" x14ac:dyDescent="0.3">
      <c r="B38" s="46">
        <v>7</v>
      </c>
      <c r="C38" s="44" t="s">
        <v>29</v>
      </c>
      <c r="D38" s="44" t="s">
        <v>30</v>
      </c>
      <c r="E38" s="44" t="s">
        <v>13</v>
      </c>
      <c r="F38" s="44" t="s">
        <v>560</v>
      </c>
      <c r="G38" s="45">
        <v>17</v>
      </c>
      <c r="H38" s="46">
        <v>17</v>
      </c>
    </row>
    <row r="39" spans="2:8" x14ac:dyDescent="0.3">
      <c r="B39" s="46">
        <v>8</v>
      </c>
      <c r="C39" s="44" t="s">
        <v>126</v>
      </c>
      <c r="D39" s="44" t="s">
        <v>39</v>
      </c>
      <c r="E39" s="44" t="s">
        <v>23</v>
      </c>
      <c r="F39" s="44" t="s">
        <v>560</v>
      </c>
      <c r="G39" s="45">
        <v>13</v>
      </c>
      <c r="H39" s="46">
        <v>13</v>
      </c>
    </row>
    <row r="40" spans="2:8" x14ac:dyDescent="0.3">
      <c r="B40" s="46">
        <v>9</v>
      </c>
      <c r="C40" s="44" t="s">
        <v>639</v>
      </c>
      <c r="D40" s="44" t="s">
        <v>640</v>
      </c>
      <c r="E40" s="44" t="s">
        <v>524</v>
      </c>
      <c r="F40" s="44" t="s">
        <v>560</v>
      </c>
      <c r="G40" s="45">
        <v>11</v>
      </c>
      <c r="H40" s="46">
        <v>11</v>
      </c>
    </row>
    <row r="41" spans="2:8" x14ac:dyDescent="0.3">
      <c r="B41" s="49"/>
      <c r="C41" s="50"/>
      <c r="D41" s="50"/>
      <c r="E41" s="50"/>
      <c r="F41" s="50"/>
      <c r="G41" s="50"/>
      <c r="H41" s="49"/>
    </row>
    <row r="42" spans="2:8" ht="19.95" customHeight="1" x14ac:dyDescent="0.3">
      <c r="B42" s="335" t="s">
        <v>569</v>
      </c>
      <c r="C42" s="336"/>
      <c r="D42" s="336"/>
      <c r="E42" s="336"/>
      <c r="F42" s="336"/>
      <c r="G42" s="336"/>
      <c r="H42" s="337"/>
    </row>
    <row r="43" spans="2:8" x14ac:dyDescent="0.3">
      <c r="B43" s="51" t="s">
        <v>76</v>
      </c>
      <c r="C43" s="51" t="s">
        <v>0</v>
      </c>
      <c r="D43" s="51" t="s">
        <v>1</v>
      </c>
      <c r="E43" s="51" t="s">
        <v>10</v>
      </c>
      <c r="F43" s="51" t="s">
        <v>83</v>
      </c>
      <c r="G43" s="51" t="s">
        <v>74</v>
      </c>
      <c r="H43" s="51" t="s">
        <v>75</v>
      </c>
    </row>
    <row r="44" spans="2:8" x14ac:dyDescent="0.3">
      <c r="B44" s="46">
        <v>1</v>
      </c>
      <c r="C44" s="44" t="s">
        <v>123</v>
      </c>
      <c r="D44" s="44" t="s">
        <v>124</v>
      </c>
      <c r="E44" s="44" t="s">
        <v>13</v>
      </c>
      <c r="F44" s="44" t="s">
        <v>560</v>
      </c>
      <c r="G44" s="45">
        <v>32</v>
      </c>
      <c r="H44" s="46">
        <v>32</v>
      </c>
    </row>
    <row r="45" spans="2:8" x14ac:dyDescent="0.3">
      <c r="B45" s="46">
        <v>2</v>
      </c>
      <c r="C45" s="44" t="s">
        <v>579</v>
      </c>
      <c r="D45" s="44" t="s">
        <v>279</v>
      </c>
      <c r="E45" s="44" t="s">
        <v>524</v>
      </c>
      <c r="F45" s="44" t="s">
        <v>560</v>
      </c>
      <c r="G45" s="45">
        <v>31</v>
      </c>
      <c r="H45" s="46">
        <v>31</v>
      </c>
    </row>
    <row r="46" spans="2:8" x14ac:dyDescent="0.3">
      <c r="B46" s="46">
        <v>3</v>
      </c>
      <c r="C46" s="44" t="s">
        <v>46</v>
      </c>
      <c r="D46" s="44" t="s">
        <v>47</v>
      </c>
      <c r="E46" s="44" t="s">
        <v>23</v>
      </c>
      <c r="F46" s="44" t="s">
        <v>560</v>
      </c>
      <c r="G46" s="45">
        <v>25</v>
      </c>
      <c r="H46" s="46">
        <v>25</v>
      </c>
    </row>
    <row r="47" spans="2:8" x14ac:dyDescent="0.3">
      <c r="B47" s="46">
        <v>4</v>
      </c>
      <c r="C47" s="44" t="s">
        <v>11</v>
      </c>
      <c r="D47" s="44" t="s">
        <v>40</v>
      </c>
      <c r="E47" s="44" t="s">
        <v>13</v>
      </c>
      <c r="F47" s="44" t="s">
        <v>560</v>
      </c>
      <c r="G47" s="45">
        <v>20</v>
      </c>
      <c r="H47" s="46">
        <v>20</v>
      </c>
    </row>
    <row r="48" spans="2:8" x14ac:dyDescent="0.3">
      <c r="B48" s="46">
        <v>5</v>
      </c>
      <c r="C48" s="44" t="s">
        <v>642</v>
      </c>
      <c r="D48" s="44" t="s">
        <v>643</v>
      </c>
      <c r="E48" s="44" t="s">
        <v>23</v>
      </c>
      <c r="F48" s="44" t="s">
        <v>560</v>
      </c>
      <c r="G48" s="45">
        <v>19</v>
      </c>
      <c r="H48" s="46">
        <v>19</v>
      </c>
    </row>
    <row r="49" spans="2:8" x14ac:dyDescent="0.3">
      <c r="B49" s="46">
        <v>6</v>
      </c>
      <c r="C49" s="44" t="s">
        <v>615</v>
      </c>
      <c r="D49" s="44" t="s">
        <v>127</v>
      </c>
      <c r="E49" s="44" t="s">
        <v>524</v>
      </c>
      <c r="F49" s="44" t="s">
        <v>560</v>
      </c>
      <c r="G49" s="45">
        <v>17</v>
      </c>
      <c r="H49" s="46">
        <v>17</v>
      </c>
    </row>
    <row r="50" spans="2:8" x14ac:dyDescent="0.3">
      <c r="B50" s="46">
        <v>7</v>
      </c>
      <c r="C50" s="44" t="s">
        <v>649</v>
      </c>
      <c r="D50" s="44" t="s">
        <v>650</v>
      </c>
      <c r="E50" s="44" t="s">
        <v>525</v>
      </c>
      <c r="F50" s="44" t="s">
        <v>560</v>
      </c>
      <c r="G50" s="45">
        <v>13</v>
      </c>
      <c r="H50" s="46">
        <v>13</v>
      </c>
    </row>
    <row r="51" spans="2:8" x14ac:dyDescent="0.3">
      <c r="B51" s="46">
        <v>8</v>
      </c>
      <c r="C51" s="44" t="s">
        <v>176</v>
      </c>
      <c r="D51" s="44" t="s">
        <v>173</v>
      </c>
      <c r="E51" s="44" t="s">
        <v>13</v>
      </c>
      <c r="F51" s="44" t="s">
        <v>560</v>
      </c>
      <c r="G51" s="45">
        <v>13</v>
      </c>
      <c r="H51" s="46">
        <v>13</v>
      </c>
    </row>
    <row r="52" spans="2:8" x14ac:dyDescent="0.3">
      <c r="B52" s="46">
        <v>9</v>
      </c>
      <c r="C52" s="44" t="s">
        <v>526</v>
      </c>
      <c r="D52" s="44" t="s">
        <v>519</v>
      </c>
      <c r="E52" s="44" t="s">
        <v>525</v>
      </c>
      <c r="F52" s="44" t="s">
        <v>560</v>
      </c>
      <c r="G52" s="45">
        <v>11</v>
      </c>
      <c r="H52" s="46">
        <v>11</v>
      </c>
    </row>
    <row r="53" spans="2:8" x14ac:dyDescent="0.3">
      <c r="B53" s="46">
        <v>10</v>
      </c>
      <c r="C53" s="44" t="s">
        <v>691</v>
      </c>
      <c r="D53" s="44" t="s">
        <v>692</v>
      </c>
      <c r="E53" s="44" t="s">
        <v>23</v>
      </c>
      <c r="F53" s="44" t="s">
        <v>560</v>
      </c>
      <c r="G53" s="45">
        <v>9</v>
      </c>
      <c r="H53" s="46">
        <v>9</v>
      </c>
    </row>
    <row r="54" spans="2:8" x14ac:dyDescent="0.3">
      <c r="B54" s="46">
        <v>11</v>
      </c>
      <c r="C54" s="44" t="s">
        <v>227</v>
      </c>
      <c r="D54" s="44" t="s">
        <v>228</v>
      </c>
      <c r="E54" s="44" t="s">
        <v>23</v>
      </c>
      <c r="F54" s="44" t="s">
        <v>560</v>
      </c>
      <c r="G54" s="45">
        <v>8</v>
      </c>
      <c r="H54" s="46">
        <v>8</v>
      </c>
    </row>
    <row r="55" spans="2:8" x14ac:dyDescent="0.3">
      <c r="B55" s="46">
        <v>12</v>
      </c>
      <c r="C55" s="44" t="s">
        <v>271</v>
      </c>
      <c r="D55" s="44" t="s">
        <v>281</v>
      </c>
      <c r="E55" s="44" t="s">
        <v>20</v>
      </c>
      <c r="F55" s="44" t="s">
        <v>560</v>
      </c>
      <c r="G55" s="45">
        <v>0</v>
      </c>
      <c r="H55" s="46">
        <v>0</v>
      </c>
    </row>
    <row r="56" spans="2:8" x14ac:dyDescent="0.3">
      <c r="B56" s="49"/>
      <c r="C56" s="50"/>
      <c r="D56" s="50"/>
      <c r="E56" s="50"/>
      <c r="F56" s="50"/>
      <c r="G56" s="50"/>
      <c r="H56" s="49"/>
    </row>
    <row r="57" spans="2:8" ht="19.95" customHeight="1" x14ac:dyDescent="0.3">
      <c r="B57" s="335" t="s">
        <v>570</v>
      </c>
      <c r="C57" s="336"/>
      <c r="D57" s="336"/>
      <c r="E57" s="336"/>
      <c r="F57" s="336"/>
      <c r="G57" s="336"/>
      <c r="H57" s="337"/>
    </row>
    <row r="58" spans="2:8" x14ac:dyDescent="0.3">
      <c r="B58" s="51" t="s">
        <v>76</v>
      </c>
      <c r="C58" s="51" t="s">
        <v>0</v>
      </c>
      <c r="D58" s="51" t="s">
        <v>1</v>
      </c>
      <c r="E58" s="51" t="s">
        <v>10</v>
      </c>
      <c r="F58" s="51" t="s">
        <v>83</v>
      </c>
      <c r="G58" s="51" t="s">
        <v>74</v>
      </c>
      <c r="H58" s="51" t="s">
        <v>75</v>
      </c>
    </row>
    <row r="59" spans="2:8" x14ac:dyDescent="0.3">
      <c r="B59" s="46">
        <v>1</v>
      </c>
      <c r="C59" s="44" t="s">
        <v>562</v>
      </c>
      <c r="D59" s="44" t="s">
        <v>49</v>
      </c>
      <c r="E59" s="44" t="s">
        <v>524</v>
      </c>
      <c r="F59" s="44" t="s">
        <v>560</v>
      </c>
      <c r="G59" s="45">
        <v>37</v>
      </c>
      <c r="H59" s="46">
        <v>37</v>
      </c>
    </row>
    <row r="60" spans="2:8" ht="15" customHeight="1" x14ac:dyDescent="0.3">
      <c r="B60" s="46">
        <v>2</v>
      </c>
      <c r="C60" s="44" t="s">
        <v>602</v>
      </c>
      <c r="D60" s="44" t="s">
        <v>603</v>
      </c>
      <c r="E60" s="44" t="s">
        <v>20</v>
      </c>
      <c r="F60" s="44" t="s">
        <v>560</v>
      </c>
      <c r="G60" s="45">
        <v>37</v>
      </c>
      <c r="H60" s="46">
        <v>37</v>
      </c>
    </row>
    <row r="61" spans="2:8" ht="15" customHeight="1" x14ac:dyDescent="0.3">
      <c r="B61" s="46">
        <v>3</v>
      </c>
      <c r="C61" s="44" t="s">
        <v>3</v>
      </c>
      <c r="D61" s="44" t="s">
        <v>107</v>
      </c>
      <c r="E61" s="44" t="s">
        <v>20</v>
      </c>
      <c r="F61" s="44" t="s">
        <v>560</v>
      </c>
      <c r="G61" s="45">
        <v>15</v>
      </c>
      <c r="H61" s="46">
        <v>15</v>
      </c>
    </row>
    <row r="62" spans="2:8" ht="15" customHeight="1" x14ac:dyDescent="0.3">
      <c r="B62" s="46">
        <v>4</v>
      </c>
      <c r="C62" s="44" t="s">
        <v>614</v>
      </c>
      <c r="D62" s="44" t="s">
        <v>25</v>
      </c>
      <c r="E62" s="44" t="s">
        <v>23</v>
      </c>
      <c r="F62" s="44" t="s">
        <v>560</v>
      </c>
      <c r="G62" s="45">
        <v>28</v>
      </c>
      <c r="H62" s="46">
        <v>28</v>
      </c>
    </row>
    <row r="63" spans="2:8" x14ac:dyDescent="0.3">
      <c r="B63" s="49"/>
      <c r="C63" s="50"/>
      <c r="D63" s="50"/>
      <c r="E63" s="50"/>
      <c r="F63" s="50"/>
      <c r="G63" s="50"/>
      <c r="H63" s="49"/>
    </row>
    <row r="64" spans="2:8" ht="19.95" customHeight="1" x14ac:dyDescent="0.3">
      <c r="B64" s="335" t="s">
        <v>571</v>
      </c>
      <c r="C64" s="336"/>
      <c r="D64" s="336"/>
      <c r="E64" s="336"/>
      <c r="F64" s="336"/>
      <c r="G64" s="336"/>
      <c r="H64" s="337"/>
    </row>
    <row r="65" spans="2:8" x14ac:dyDescent="0.3">
      <c r="B65" s="51" t="s">
        <v>76</v>
      </c>
      <c r="C65" s="51" t="s">
        <v>0</v>
      </c>
      <c r="D65" s="51" t="s">
        <v>1</v>
      </c>
      <c r="E65" s="51" t="s">
        <v>10</v>
      </c>
      <c r="F65" s="51" t="s">
        <v>83</v>
      </c>
      <c r="G65" s="51" t="s">
        <v>74</v>
      </c>
      <c r="H65" s="51" t="s">
        <v>75</v>
      </c>
    </row>
    <row r="66" spans="2:8" x14ac:dyDescent="0.3">
      <c r="B66" s="46">
        <v>1</v>
      </c>
      <c r="C66" s="44" t="s">
        <v>187</v>
      </c>
      <c r="D66" s="44" t="s">
        <v>511</v>
      </c>
      <c r="E66" s="44" t="s">
        <v>525</v>
      </c>
      <c r="F66" s="44" t="s">
        <v>560</v>
      </c>
      <c r="G66" s="45">
        <v>37</v>
      </c>
      <c r="H66" s="46">
        <v>37</v>
      </c>
    </row>
    <row r="67" spans="2:8" x14ac:dyDescent="0.3">
      <c r="B67" s="46">
        <v>2</v>
      </c>
      <c r="C67" s="44" t="s">
        <v>605</v>
      </c>
      <c r="D67" s="44" t="s">
        <v>40</v>
      </c>
      <c r="E67" s="44" t="s">
        <v>23</v>
      </c>
      <c r="F67" s="44" t="s">
        <v>560</v>
      </c>
      <c r="G67" s="45">
        <v>28</v>
      </c>
      <c r="H67" s="46">
        <v>28</v>
      </c>
    </row>
    <row r="68" spans="2:8" x14ac:dyDescent="0.3">
      <c r="B68" s="46">
        <v>3</v>
      </c>
      <c r="C68" s="44" t="s">
        <v>57</v>
      </c>
      <c r="D68" s="44" t="s">
        <v>39</v>
      </c>
      <c r="E68" s="44" t="s">
        <v>13</v>
      </c>
      <c r="F68" s="44" t="s">
        <v>560</v>
      </c>
      <c r="G68" s="45">
        <v>26</v>
      </c>
      <c r="H68" s="46">
        <v>26</v>
      </c>
    </row>
    <row r="69" spans="2:8" x14ac:dyDescent="0.3">
      <c r="B69" s="46">
        <v>4</v>
      </c>
      <c r="C69" s="44" t="s">
        <v>596</v>
      </c>
      <c r="D69" s="44" t="s">
        <v>694</v>
      </c>
      <c r="E69" s="44" t="s">
        <v>595</v>
      </c>
      <c r="F69" s="44" t="s">
        <v>560</v>
      </c>
      <c r="G69" s="45">
        <v>26</v>
      </c>
      <c r="H69" s="46">
        <v>26</v>
      </c>
    </row>
    <row r="70" spans="2:8" x14ac:dyDescent="0.3">
      <c r="B70" s="46">
        <v>5</v>
      </c>
      <c r="C70" s="44" t="s">
        <v>271</v>
      </c>
      <c r="D70" s="44" t="s">
        <v>588</v>
      </c>
      <c r="E70" s="44" t="s">
        <v>20</v>
      </c>
      <c r="F70" s="44" t="s">
        <v>560</v>
      </c>
      <c r="G70" s="45">
        <v>20</v>
      </c>
      <c r="H70" s="46">
        <v>20</v>
      </c>
    </row>
    <row r="71" spans="2:8" x14ac:dyDescent="0.3">
      <c r="B71" s="46">
        <v>6</v>
      </c>
      <c r="C71" s="44" t="s">
        <v>26</v>
      </c>
      <c r="D71" s="44" t="s">
        <v>553</v>
      </c>
      <c r="E71" s="44" t="s">
        <v>20</v>
      </c>
      <c r="F71" s="44" t="s">
        <v>560</v>
      </c>
      <c r="G71" s="45">
        <v>18</v>
      </c>
      <c r="H71" s="46">
        <v>18</v>
      </c>
    </row>
    <row r="72" spans="2:8" x14ac:dyDescent="0.3">
      <c r="B72" s="46">
        <v>7</v>
      </c>
      <c r="C72" s="44" t="s">
        <v>582</v>
      </c>
      <c r="D72" s="44" t="s">
        <v>667</v>
      </c>
      <c r="E72" s="44" t="s">
        <v>23</v>
      </c>
      <c r="F72" s="44" t="s">
        <v>560</v>
      </c>
      <c r="G72" s="45">
        <v>17</v>
      </c>
      <c r="H72" s="46">
        <v>17</v>
      </c>
    </row>
    <row r="73" spans="2:8" x14ac:dyDescent="0.3">
      <c r="B73" s="46">
        <v>8</v>
      </c>
      <c r="C73" s="44" t="s">
        <v>189</v>
      </c>
      <c r="D73" s="44" t="s">
        <v>302</v>
      </c>
      <c r="E73" s="44" t="s">
        <v>343</v>
      </c>
      <c r="F73" s="44" t="s">
        <v>560</v>
      </c>
      <c r="G73" s="45">
        <v>15</v>
      </c>
      <c r="H73" s="46">
        <v>15</v>
      </c>
    </row>
    <row r="74" spans="2:8" x14ac:dyDescent="0.3">
      <c r="B74" s="46">
        <v>9</v>
      </c>
      <c r="C74" s="44" t="s">
        <v>541</v>
      </c>
      <c r="D74" s="44" t="s">
        <v>380</v>
      </c>
      <c r="E74" s="44" t="s">
        <v>525</v>
      </c>
      <c r="F74" s="44" t="s">
        <v>560</v>
      </c>
      <c r="G74" s="45">
        <v>11</v>
      </c>
      <c r="H74" s="46">
        <v>11</v>
      </c>
    </row>
    <row r="76" spans="2:8" ht="19.95" customHeight="1" x14ac:dyDescent="0.3">
      <c r="B76" s="332" t="s">
        <v>653</v>
      </c>
      <c r="C76" s="333"/>
      <c r="D76" s="333"/>
      <c r="E76" s="333"/>
      <c r="F76" s="333"/>
      <c r="G76" s="333"/>
      <c r="H76" s="334"/>
    </row>
    <row r="77" spans="2:8" x14ac:dyDescent="0.3">
      <c r="B77" s="52" t="s">
        <v>76</v>
      </c>
      <c r="C77" s="52" t="s">
        <v>0</v>
      </c>
      <c r="D77" s="52" t="s">
        <v>1</v>
      </c>
      <c r="E77" s="52" t="s">
        <v>10</v>
      </c>
      <c r="F77" s="52" t="s">
        <v>83</v>
      </c>
      <c r="G77" s="52" t="s">
        <v>74</v>
      </c>
      <c r="H77" s="52" t="s">
        <v>75</v>
      </c>
    </row>
    <row r="78" spans="2:8" x14ac:dyDescent="0.3">
      <c r="B78" s="53"/>
      <c r="C78" s="44"/>
      <c r="D78" s="44"/>
      <c r="E78" s="44"/>
      <c r="F78" s="44"/>
      <c r="G78" s="54"/>
      <c r="H78" s="53"/>
    </row>
    <row r="80" spans="2:8" ht="19.95" customHeight="1" x14ac:dyDescent="0.3">
      <c r="B80" s="332" t="s">
        <v>572</v>
      </c>
      <c r="C80" s="333"/>
      <c r="D80" s="333"/>
      <c r="E80" s="333"/>
      <c r="F80" s="333"/>
      <c r="G80" s="333"/>
      <c r="H80" s="334"/>
    </row>
    <row r="81" spans="2:8" x14ac:dyDescent="0.3">
      <c r="B81" s="52" t="s">
        <v>76</v>
      </c>
      <c r="C81" s="52" t="s">
        <v>0</v>
      </c>
      <c r="D81" s="52" t="s">
        <v>1</v>
      </c>
      <c r="E81" s="52" t="s">
        <v>10</v>
      </c>
      <c r="F81" s="52" t="s">
        <v>83</v>
      </c>
      <c r="G81" s="52" t="s">
        <v>74</v>
      </c>
      <c r="H81" s="52" t="s">
        <v>75</v>
      </c>
    </row>
    <row r="82" spans="2:8" x14ac:dyDescent="0.3">
      <c r="B82" s="53">
        <v>1</v>
      </c>
      <c r="C82" s="44" t="s">
        <v>240</v>
      </c>
      <c r="D82" s="44" t="s">
        <v>241</v>
      </c>
      <c r="E82" s="44" t="s">
        <v>524</v>
      </c>
      <c r="F82" s="44" t="s">
        <v>560</v>
      </c>
      <c r="G82" s="54">
        <v>20</v>
      </c>
      <c r="H82" s="53">
        <v>20</v>
      </c>
    </row>
    <row r="84" spans="2:8" ht="19.95" customHeight="1" x14ac:dyDescent="0.3">
      <c r="B84" s="332" t="s">
        <v>573</v>
      </c>
      <c r="C84" s="333"/>
      <c r="D84" s="333"/>
      <c r="E84" s="333"/>
      <c r="F84" s="333"/>
      <c r="G84" s="333"/>
      <c r="H84" s="334"/>
    </row>
    <row r="85" spans="2:8" x14ac:dyDescent="0.3">
      <c r="B85" s="52" t="s">
        <v>76</v>
      </c>
      <c r="C85" s="52" t="s">
        <v>0</v>
      </c>
      <c r="D85" s="52" t="s">
        <v>1</v>
      </c>
      <c r="E85" s="52" t="s">
        <v>10</v>
      </c>
      <c r="F85" s="52" t="s">
        <v>83</v>
      </c>
      <c r="G85" s="52" t="s">
        <v>74</v>
      </c>
      <c r="H85" s="52" t="s">
        <v>75</v>
      </c>
    </row>
    <row r="86" spans="2:8" x14ac:dyDescent="0.3">
      <c r="B86" s="53"/>
      <c r="C86" s="44"/>
      <c r="D86" s="44"/>
      <c r="E86" s="44"/>
      <c r="F86" s="44"/>
      <c r="G86" s="54"/>
      <c r="H86" s="53"/>
    </row>
    <row r="88" spans="2:8" ht="18" x14ac:dyDescent="0.3">
      <c r="B88" s="332" t="s">
        <v>574</v>
      </c>
      <c r="C88" s="333"/>
      <c r="D88" s="333"/>
      <c r="E88" s="333"/>
      <c r="F88" s="333"/>
      <c r="G88" s="333"/>
      <c r="H88" s="334"/>
    </row>
    <row r="89" spans="2:8" x14ac:dyDescent="0.3">
      <c r="B89" s="52" t="s">
        <v>76</v>
      </c>
      <c r="C89" s="52" t="s">
        <v>0</v>
      </c>
      <c r="D89" s="52" t="s">
        <v>1</v>
      </c>
      <c r="E89" s="52" t="s">
        <v>10</v>
      </c>
      <c r="F89" s="52" t="s">
        <v>83</v>
      </c>
      <c r="G89" s="52" t="s">
        <v>74</v>
      </c>
      <c r="H89" s="52" t="s">
        <v>75</v>
      </c>
    </row>
    <row r="90" spans="2:8" x14ac:dyDescent="0.3">
      <c r="B90" s="53">
        <v>1</v>
      </c>
      <c r="C90" s="44" t="s">
        <v>57</v>
      </c>
      <c r="D90" s="44" t="s">
        <v>519</v>
      </c>
      <c r="E90" s="44" t="s">
        <v>23</v>
      </c>
      <c r="F90" s="44" t="s">
        <v>560</v>
      </c>
      <c r="G90" s="54">
        <v>40</v>
      </c>
      <c r="H90" s="53">
        <v>40</v>
      </c>
    </row>
    <row r="91" spans="2:8" x14ac:dyDescent="0.3">
      <c r="B91" s="53">
        <v>2</v>
      </c>
      <c r="C91" s="44" t="s">
        <v>57</v>
      </c>
      <c r="D91" s="44" t="s">
        <v>28</v>
      </c>
      <c r="E91" s="44" t="s">
        <v>23</v>
      </c>
      <c r="F91" s="44" t="s">
        <v>560</v>
      </c>
      <c r="G91" s="54">
        <v>17</v>
      </c>
      <c r="H91" s="53">
        <v>17</v>
      </c>
    </row>
    <row r="92" spans="2:8" x14ac:dyDescent="0.3">
      <c r="B92" s="53">
        <v>3</v>
      </c>
      <c r="C92" s="44" t="s">
        <v>645</v>
      </c>
      <c r="D92" s="44" t="s">
        <v>646</v>
      </c>
      <c r="E92" s="44" t="s">
        <v>525</v>
      </c>
      <c r="F92" s="44" t="s">
        <v>560</v>
      </c>
      <c r="G92" s="54">
        <v>17</v>
      </c>
      <c r="H92" s="53">
        <v>17</v>
      </c>
    </row>
    <row r="93" spans="2:8" x14ac:dyDescent="0.3">
      <c r="B93" s="53">
        <v>4</v>
      </c>
      <c r="C93" s="44" t="s">
        <v>189</v>
      </c>
      <c r="D93" s="44" t="s">
        <v>302</v>
      </c>
      <c r="E93" s="44" t="s">
        <v>343</v>
      </c>
      <c r="F93" s="44" t="s">
        <v>560</v>
      </c>
      <c r="G93" s="54">
        <v>15</v>
      </c>
      <c r="H93" s="53">
        <v>15</v>
      </c>
    </row>
  </sheetData>
  <sheetProtection algorithmName="SHA-512" hashValue="6F8MUxrtQHLp5yawTM6TmswiZ4Uax/lwJALasXioc0fFjV3xzfJaOYRzxNGLVS9D5xyrahTcOGEHDI4MwX/KkA==" saltValue="8F9iMNrIABMSa8GZHOesDQ==" spinCount="100000" sheet="1" objects="1" scenarios="1"/>
  <mergeCells count="11">
    <mergeCell ref="B88:H88"/>
    <mergeCell ref="B84:H84"/>
    <mergeCell ref="B80:H80"/>
    <mergeCell ref="B64:H64"/>
    <mergeCell ref="B3:H3"/>
    <mergeCell ref="B17:H17"/>
    <mergeCell ref="B30:H30"/>
    <mergeCell ref="B42:H42"/>
    <mergeCell ref="B57:H57"/>
    <mergeCell ref="B11:H11"/>
    <mergeCell ref="B76:H76"/>
  </mergeCells>
  <printOptions horizontalCentered="1"/>
  <pageMargins left="0.19685039370078741" right="0.19685039370078741" top="0.39370078740157483" bottom="0.39370078740157483" header="0.19685039370078741" footer="0.19685039370078741"/>
  <pageSetup paperSize="9" orientation="landscape" horizontalDpi="4294967292" verticalDpi="4294967292" r:id="rId1"/>
  <headerFooter>
    <oddHeader>&amp;L&amp;D&amp;C&amp;A</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B66EF-C993-410F-B567-632FA2A94317}">
  <sheetPr>
    <tabColor rgb="FF00B050"/>
  </sheetPr>
  <dimension ref="B1:H147"/>
  <sheetViews>
    <sheetView topLeftCell="A36" workbookViewId="0">
      <selection activeCell="E49" sqref="E49"/>
    </sheetView>
  </sheetViews>
  <sheetFormatPr baseColWidth="10" defaultRowHeight="14.4" x14ac:dyDescent="0.3"/>
  <cols>
    <col min="1" max="1" width="3.44140625" customWidth="1"/>
    <col min="3" max="3" width="23.6640625" bestFit="1" customWidth="1"/>
    <col min="4" max="4" width="15.109375" bestFit="1" customWidth="1"/>
    <col min="5" max="5" width="21.109375" customWidth="1"/>
    <col min="6" max="6" width="18.44140625" customWidth="1"/>
    <col min="7" max="7" width="12.44140625" customWidth="1"/>
    <col min="8" max="8" width="12.6640625" customWidth="1"/>
  </cols>
  <sheetData>
    <row r="1" spans="2:8" ht="19.95" customHeight="1" x14ac:dyDescent="0.3">
      <c r="B1" s="338" t="s">
        <v>877</v>
      </c>
      <c r="C1" s="339"/>
      <c r="D1" s="339"/>
      <c r="E1" s="339"/>
      <c r="F1" s="339"/>
      <c r="G1" s="339"/>
      <c r="H1" s="340"/>
    </row>
    <row r="2" spans="2:8" x14ac:dyDescent="0.3">
      <c r="B2" s="51" t="s">
        <v>76</v>
      </c>
      <c r="C2" s="51" t="s">
        <v>0</v>
      </c>
      <c r="D2" s="51" t="s">
        <v>1</v>
      </c>
      <c r="E2" s="51" t="s">
        <v>10</v>
      </c>
      <c r="F2" s="51" t="s">
        <v>83</v>
      </c>
      <c r="G2" s="51" t="s">
        <v>74</v>
      </c>
      <c r="H2" s="51" t="s">
        <v>75</v>
      </c>
    </row>
    <row r="3" spans="2:8" x14ac:dyDescent="0.3">
      <c r="B3" s="46">
        <v>1</v>
      </c>
      <c r="C3" s="44" t="s">
        <v>704</v>
      </c>
      <c r="D3" s="44" t="s">
        <v>463</v>
      </c>
      <c r="E3" s="44" t="s">
        <v>657</v>
      </c>
      <c r="F3" s="44" t="s">
        <v>705</v>
      </c>
      <c r="G3" s="45">
        <v>20</v>
      </c>
      <c r="H3" s="46">
        <v>20</v>
      </c>
    </row>
    <row r="5" spans="2:8" ht="19.95" customHeight="1" x14ac:dyDescent="0.3">
      <c r="B5" s="338" t="s">
        <v>669</v>
      </c>
      <c r="C5" s="339"/>
      <c r="D5" s="339"/>
      <c r="E5" s="339"/>
      <c r="F5" s="339"/>
      <c r="G5" s="339"/>
      <c r="H5" s="340"/>
    </row>
    <row r="6" spans="2:8" x14ac:dyDescent="0.3">
      <c r="B6" s="51" t="s">
        <v>76</v>
      </c>
      <c r="C6" s="51" t="s">
        <v>0</v>
      </c>
      <c r="D6" s="51" t="s">
        <v>1</v>
      </c>
      <c r="E6" s="51" t="s">
        <v>10</v>
      </c>
      <c r="F6" s="51" t="s">
        <v>83</v>
      </c>
      <c r="G6" s="51" t="s">
        <v>74</v>
      </c>
      <c r="H6" s="51" t="s">
        <v>75</v>
      </c>
    </row>
    <row r="7" spans="2:8" x14ac:dyDescent="0.3">
      <c r="B7" s="46">
        <v>1</v>
      </c>
      <c r="C7" s="44" t="s">
        <v>709</v>
      </c>
      <c r="D7" s="44" t="s">
        <v>708</v>
      </c>
      <c r="E7" s="44" t="s">
        <v>657</v>
      </c>
      <c r="F7" s="44" t="s">
        <v>725</v>
      </c>
      <c r="G7" s="45">
        <v>20</v>
      </c>
      <c r="H7" s="46">
        <v>20</v>
      </c>
    </row>
    <row r="8" spans="2:8" x14ac:dyDescent="0.3">
      <c r="B8" s="46">
        <v>2</v>
      </c>
      <c r="C8" s="44" t="s">
        <v>3</v>
      </c>
      <c r="D8" s="44" t="s">
        <v>4</v>
      </c>
      <c r="E8" s="44" t="s">
        <v>20</v>
      </c>
      <c r="F8" s="44" t="s">
        <v>560</v>
      </c>
      <c r="G8" s="45">
        <v>20</v>
      </c>
      <c r="H8" s="46">
        <v>20</v>
      </c>
    </row>
    <row r="9" spans="2:8" x14ac:dyDescent="0.3">
      <c r="B9" s="46">
        <v>3</v>
      </c>
      <c r="C9" s="44" t="s">
        <v>710</v>
      </c>
      <c r="D9" s="44" t="s">
        <v>279</v>
      </c>
      <c r="E9" s="44" t="s">
        <v>657</v>
      </c>
      <c r="F9" s="44" t="s">
        <v>725</v>
      </c>
      <c r="G9" s="45">
        <v>17</v>
      </c>
      <c r="H9" s="46">
        <v>17</v>
      </c>
    </row>
    <row r="10" spans="2:8" x14ac:dyDescent="0.3">
      <c r="B10" s="46">
        <v>4</v>
      </c>
      <c r="C10" s="44" t="s">
        <v>521</v>
      </c>
      <c r="D10" s="44" t="s">
        <v>522</v>
      </c>
      <c r="E10" s="44" t="s">
        <v>13</v>
      </c>
      <c r="F10" s="44" t="s">
        <v>560</v>
      </c>
      <c r="G10" s="45">
        <v>17</v>
      </c>
      <c r="H10" s="46">
        <v>17</v>
      </c>
    </row>
    <row r="11" spans="2:8" x14ac:dyDescent="0.3">
      <c r="B11" s="46">
        <v>5</v>
      </c>
      <c r="C11" s="44" t="s">
        <v>136</v>
      </c>
      <c r="D11" s="44" t="s">
        <v>5</v>
      </c>
      <c r="E11" s="44" t="s">
        <v>525</v>
      </c>
      <c r="F11" s="44" t="s">
        <v>560</v>
      </c>
      <c r="G11" s="45">
        <v>15</v>
      </c>
      <c r="H11" s="46">
        <v>15</v>
      </c>
    </row>
    <row r="12" spans="2:8" x14ac:dyDescent="0.3">
      <c r="B12" s="46">
        <v>6</v>
      </c>
      <c r="C12" s="44" t="s">
        <v>85</v>
      </c>
      <c r="D12" s="44" t="s">
        <v>446</v>
      </c>
      <c r="E12" s="44" t="s">
        <v>13</v>
      </c>
      <c r="F12" s="44" t="s">
        <v>560</v>
      </c>
      <c r="G12" s="45">
        <v>13</v>
      </c>
      <c r="H12" s="46">
        <v>13</v>
      </c>
    </row>
    <row r="13" spans="2:8" x14ac:dyDescent="0.3">
      <c r="B13" s="46">
        <v>7</v>
      </c>
      <c r="C13" s="44" t="s">
        <v>26</v>
      </c>
      <c r="D13" s="44" t="s">
        <v>58</v>
      </c>
      <c r="E13" s="44" t="s">
        <v>20</v>
      </c>
      <c r="F13" s="44" t="s">
        <v>560</v>
      </c>
      <c r="G13" s="45">
        <v>11</v>
      </c>
      <c r="H13" s="46">
        <v>11</v>
      </c>
    </row>
    <row r="14" spans="2:8" x14ac:dyDescent="0.3">
      <c r="B14" s="153"/>
      <c r="C14" s="154"/>
      <c r="D14" s="154"/>
      <c r="E14" s="154"/>
      <c r="F14" s="154"/>
      <c r="G14" s="154"/>
      <c r="H14" s="153"/>
    </row>
    <row r="15" spans="2:8" ht="19.95" customHeight="1" x14ac:dyDescent="0.3">
      <c r="B15" s="338" t="s">
        <v>670</v>
      </c>
      <c r="C15" s="339"/>
      <c r="D15" s="339"/>
      <c r="E15" s="339"/>
      <c r="F15" s="339"/>
      <c r="G15" s="339"/>
      <c r="H15" s="340"/>
    </row>
    <row r="16" spans="2:8" x14ac:dyDescent="0.3">
      <c r="B16" s="51" t="s">
        <v>76</v>
      </c>
      <c r="C16" s="51" t="s">
        <v>0</v>
      </c>
      <c r="D16" s="51" t="s">
        <v>1</v>
      </c>
      <c r="E16" s="51" t="s">
        <v>10</v>
      </c>
      <c r="F16" s="51" t="s">
        <v>83</v>
      </c>
      <c r="G16" s="51" t="s">
        <v>74</v>
      </c>
      <c r="H16" s="51" t="s">
        <v>75</v>
      </c>
    </row>
    <row r="17" spans="2:8" ht="15" customHeight="1" x14ac:dyDescent="0.3">
      <c r="B17" s="46">
        <v>1</v>
      </c>
      <c r="C17" s="44" t="s">
        <v>722</v>
      </c>
      <c r="D17" s="44" t="s">
        <v>232</v>
      </c>
      <c r="E17" s="44" t="s">
        <v>658</v>
      </c>
      <c r="F17" s="44" t="s">
        <v>622</v>
      </c>
      <c r="G17" s="45">
        <v>20</v>
      </c>
      <c r="H17" s="46">
        <v>20</v>
      </c>
    </row>
    <row r="18" spans="2:8" x14ac:dyDescent="0.3">
      <c r="B18" s="46">
        <v>2</v>
      </c>
      <c r="C18" s="44" t="s">
        <v>26</v>
      </c>
      <c r="D18" s="44" t="s">
        <v>114</v>
      </c>
      <c r="E18" s="44" t="s">
        <v>20</v>
      </c>
      <c r="F18" s="44" t="s">
        <v>560</v>
      </c>
      <c r="G18" s="45">
        <v>20</v>
      </c>
      <c r="H18" s="46">
        <v>20</v>
      </c>
    </row>
    <row r="19" spans="2:8" x14ac:dyDescent="0.3">
      <c r="B19" s="46">
        <v>3</v>
      </c>
      <c r="C19" s="44" t="s">
        <v>723</v>
      </c>
      <c r="D19" s="44" t="s">
        <v>713</v>
      </c>
      <c r="E19" s="44" t="s">
        <v>659</v>
      </c>
      <c r="F19" s="44" t="s">
        <v>622</v>
      </c>
      <c r="G19" s="45">
        <v>17</v>
      </c>
      <c r="H19" s="46">
        <v>17</v>
      </c>
    </row>
    <row r="20" spans="2:8" x14ac:dyDescent="0.3">
      <c r="B20" s="46">
        <v>4</v>
      </c>
      <c r="C20" s="44" t="s">
        <v>21</v>
      </c>
      <c r="D20" s="44" t="s">
        <v>276</v>
      </c>
      <c r="E20" s="44" t="s">
        <v>23</v>
      </c>
      <c r="F20" s="44" t="s">
        <v>560</v>
      </c>
      <c r="G20" s="45">
        <v>17</v>
      </c>
      <c r="H20" s="46">
        <v>17</v>
      </c>
    </row>
    <row r="21" spans="2:8" x14ac:dyDescent="0.3">
      <c r="B21" s="46">
        <v>5</v>
      </c>
      <c r="C21" s="44" t="s">
        <v>714</v>
      </c>
      <c r="D21" s="44" t="s">
        <v>54</v>
      </c>
      <c r="E21" s="44" t="s">
        <v>658</v>
      </c>
      <c r="F21" s="44" t="s">
        <v>622</v>
      </c>
      <c r="G21" s="45">
        <v>15</v>
      </c>
      <c r="H21" s="46">
        <v>15</v>
      </c>
    </row>
    <row r="22" spans="2:8" x14ac:dyDescent="0.3">
      <c r="B22" s="46">
        <v>6</v>
      </c>
      <c r="C22" s="44" t="s">
        <v>715</v>
      </c>
      <c r="D22" s="44" t="s">
        <v>716</v>
      </c>
      <c r="E22" s="44" t="s">
        <v>657</v>
      </c>
      <c r="F22" s="44" t="s">
        <v>725</v>
      </c>
      <c r="G22" s="45">
        <v>13</v>
      </c>
      <c r="H22" s="46">
        <v>13</v>
      </c>
    </row>
    <row r="23" spans="2:8" x14ac:dyDescent="0.3">
      <c r="B23" s="46">
        <v>7</v>
      </c>
      <c r="C23" s="44" t="s">
        <v>87</v>
      </c>
      <c r="D23" s="44" t="s">
        <v>37</v>
      </c>
      <c r="E23" s="44" t="s">
        <v>14</v>
      </c>
      <c r="F23" s="44" t="s">
        <v>560</v>
      </c>
      <c r="G23" s="45">
        <v>11</v>
      </c>
      <c r="H23" s="46">
        <v>11</v>
      </c>
    </row>
    <row r="24" spans="2:8" x14ac:dyDescent="0.3">
      <c r="B24" s="46">
        <v>8</v>
      </c>
      <c r="C24" s="44" t="s">
        <v>724</v>
      </c>
      <c r="D24" s="44" t="s">
        <v>717</v>
      </c>
      <c r="E24" s="44" t="s">
        <v>660</v>
      </c>
      <c r="F24" s="44" t="s">
        <v>622</v>
      </c>
      <c r="G24" s="45">
        <v>10</v>
      </c>
      <c r="H24" s="46">
        <v>10</v>
      </c>
    </row>
    <row r="25" spans="2:8" x14ac:dyDescent="0.3">
      <c r="B25" s="46">
        <v>9</v>
      </c>
      <c r="C25" s="44" t="s">
        <v>718</v>
      </c>
      <c r="D25" s="44" t="s">
        <v>719</v>
      </c>
      <c r="E25" s="44" t="s">
        <v>657</v>
      </c>
      <c r="F25" s="44" t="s">
        <v>725</v>
      </c>
      <c r="G25" s="45">
        <v>9</v>
      </c>
      <c r="H25" s="46">
        <v>9</v>
      </c>
    </row>
    <row r="26" spans="2:8" x14ac:dyDescent="0.3">
      <c r="B26" s="46">
        <v>10</v>
      </c>
      <c r="C26" s="44" t="s">
        <v>720</v>
      </c>
      <c r="D26" s="44" t="s">
        <v>721</v>
      </c>
      <c r="E26" s="44" t="s">
        <v>659</v>
      </c>
      <c r="F26" s="44" t="s">
        <v>622</v>
      </c>
      <c r="G26" s="45">
        <v>8</v>
      </c>
      <c r="H26" s="46">
        <v>8</v>
      </c>
    </row>
    <row r="27" spans="2:8" x14ac:dyDescent="0.3">
      <c r="B27" s="155"/>
      <c r="C27" s="156"/>
      <c r="D27" s="156"/>
      <c r="E27" s="156"/>
      <c r="F27" s="156"/>
      <c r="G27" s="156"/>
      <c r="H27" s="155"/>
    </row>
    <row r="28" spans="2:8" ht="19.95" customHeight="1" x14ac:dyDescent="0.3">
      <c r="B28" s="335" t="s">
        <v>671</v>
      </c>
      <c r="C28" s="336"/>
      <c r="D28" s="336"/>
      <c r="E28" s="336"/>
      <c r="F28" s="336"/>
      <c r="G28" s="336"/>
      <c r="H28" s="337"/>
    </row>
    <row r="29" spans="2:8" x14ac:dyDescent="0.3">
      <c r="B29" s="51" t="s">
        <v>76</v>
      </c>
      <c r="C29" s="51" t="s">
        <v>0</v>
      </c>
      <c r="D29" s="51" t="s">
        <v>1</v>
      </c>
      <c r="E29" s="51" t="s">
        <v>10</v>
      </c>
      <c r="F29" s="51" t="s">
        <v>83</v>
      </c>
      <c r="G29" s="51" t="s">
        <v>74</v>
      </c>
      <c r="H29" s="51" t="s">
        <v>75</v>
      </c>
    </row>
    <row r="30" spans="2:8" x14ac:dyDescent="0.3">
      <c r="B30" s="46">
        <v>1</v>
      </c>
      <c r="C30" s="44" t="s">
        <v>450</v>
      </c>
      <c r="D30" s="44" t="s">
        <v>741</v>
      </c>
      <c r="E30" s="44" t="s">
        <v>23</v>
      </c>
      <c r="F30" s="44" t="s">
        <v>560</v>
      </c>
      <c r="G30" s="45">
        <v>23</v>
      </c>
      <c r="H30" s="46">
        <v>23</v>
      </c>
    </row>
    <row r="31" spans="2:8" x14ac:dyDescent="0.3">
      <c r="B31" s="46">
        <v>2</v>
      </c>
      <c r="C31" s="44" t="s">
        <v>87</v>
      </c>
      <c r="D31" s="44" t="s">
        <v>290</v>
      </c>
      <c r="E31" s="44" t="s">
        <v>14</v>
      </c>
      <c r="F31" s="44" t="s">
        <v>560</v>
      </c>
      <c r="G31" s="45">
        <v>20</v>
      </c>
      <c r="H31" s="46">
        <v>20</v>
      </c>
    </row>
    <row r="32" spans="2:8" x14ac:dyDescent="0.3">
      <c r="B32" s="46">
        <v>3</v>
      </c>
      <c r="C32" s="44" t="s">
        <v>85</v>
      </c>
      <c r="D32" s="44" t="s">
        <v>39</v>
      </c>
      <c r="E32" s="44" t="s">
        <v>23</v>
      </c>
      <c r="F32" s="44" t="s">
        <v>560</v>
      </c>
      <c r="G32" s="45">
        <v>20</v>
      </c>
      <c r="H32" s="46">
        <v>20</v>
      </c>
    </row>
    <row r="33" spans="2:8" x14ac:dyDescent="0.3">
      <c r="B33" s="46">
        <v>4</v>
      </c>
      <c r="C33" s="44" t="s">
        <v>736</v>
      </c>
      <c r="D33" s="44" t="s">
        <v>28</v>
      </c>
      <c r="E33" s="44" t="s">
        <v>658</v>
      </c>
      <c r="F33" s="44" t="s">
        <v>622</v>
      </c>
      <c r="G33" s="45">
        <v>17</v>
      </c>
      <c r="H33" s="46">
        <v>17</v>
      </c>
    </row>
    <row r="34" spans="2:8" x14ac:dyDescent="0.3">
      <c r="B34" s="46">
        <v>5</v>
      </c>
      <c r="C34" s="44" t="s">
        <v>27</v>
      </c>
      <c r="D34" s="44" t="s">
        <v>28</v>
      </c>
      <c r="E34" s="44" t="s">
        <v>23</v>
      </c>
      <c r="F34" s="44" t="s">
        <v>560</v>
      </c>
      <c r="G34" s="45">
        <v>17</v>
      </c>
      <c r="H34" s="46">
        <v>17</v>
      </c>
    </row>
    <row r="35" spans="2:8" x14ac:dyDescent="0.3">
      <c r="B35" s="46">
        <v>6</v>
      </c>
      <c r="C35" s="44" t="s">
        <v>734</v>
      </c>
      <c r="D35" s="44" t="s">
        <v>37</v>
      </c>
      <c r="E35" s="44" t="s">
        <v>659</v>
      </c>
      <c r="F35" s="44" t="s">
        <v>622</v>
      </c>
      <c r="G35" s="45">
        <v>15</v>
      </c>
      <c r="H35" s="46">
        <v>15</v>
      </c>
    </row>
    <row r="36" spans="2:8" x14ac:dyDescent="0.3">
      <c r="B36" s="46">
        <v>7</v>
      </c>
      <c r="C36" s="44" t="s">
        <v>555</v>
      </c>
      <c r="D36" s="44" t="s">
        <v>538</v>
      </c>
      <c r="E36" s="44" t="s">
        <v>13</v>
      </c>
      <c r="F36" s="44" t="s">
        <v>560</v>
      </c>
      <c r="G36" s="45">
        <v>15</v>
      </c>
      <c r="H36" s="46">
        <v>15</v>
      </c>
    </row>
    <row r="37" spans="2:8" x14ac:dyDescent="0.3">
      <c r="B37" s="46">
        <v>8</v>
      </c>
      <c r="C37" s="44" t="s">
        <v>737</v>
      </c>
      <c r="D37" s="44" t="s">
        <v>739</v>
      </c>
      <c r="E37" s="44" t="s">
        <v>661</v>
      </c>
      <c r="F37" s="44" t="s">
        <v>622</v>
      </c>
      <c r="G37" s="45">
        <v>13</v>
      </c>
      <c r="H37" s="46">
        <v>13</v>
      </c>
    </row>
    <row r="38" spans="2:8" x14ac:dyDescent="0.3">
      <c r="B38" s="46">
        <v>9</v>
      </c>
      <c r="C38" s="44" t="s">
        <v>738</v>
      </c>
      <c r="D38" s="44" t="s">
        <v>740</v>
      </c>
      <c r="E38" s="44" t="s">
        <v>657</v>
      </c>
      <c r="F38" s="44" t="s">
        <v>725</v>
      </c>
      <c r="G38" s="45">
        <v>11</v>
      </c>
      <c r="H38" s="46">
        <v>11</v>
      </c>
    </row>
    <row r="39" spans="2:8" x14ac:dyDescent="0.3">
      <c r="B39" s="46">
        <v>10</v>
      </c>
      <c r="C39" s="44" t="s">
        <v>596</v>
      </c>
      <c r="D39" s="44" t="s">
        <v>486</v>
      </c>
      <c r="E39" s="44" t="s">
        <v>595</v>
      </c>
      <c r="F39" s="44" t="s">
        <v>560</v>
      </c>
      <c r="G39" s="45">
        <v>11</v>
      </c>
      <c r="H39" s="46">
        <v>11</v>
      </c>
    </row>
    <row r="40" spans="2:8" x14ac:dyDescent="0.3">
      <c r="B40" s="46">
        <v>11</v>
      </c>
      <c r="C40" s="44" t="s">
        <v>688</v>
      </c>
      <c r="D40" s="44" t="s">
        <v>5</v>
      </c>
      <c r="E40" s="44" t="s">
        <v>23</v>
      </c>
      <c r="F40" s="44" t="s">
        <v>560</v>
      </c>
      <c r="G40" s="45">
        <v>10</v>
      </c>
      <c r="H40" s="46">
        <v>10</v>
      </c>
    </row>
    <row r="41" spans="2:8" x14ac:dyDescent="0.3">
      <c r="B41" s="46">
        <v>12</v>
      </c>
      <c r="C41" s="44" t="s">
        <v>735</v>
      </c>
      <c r="D41" s="44" t="s">
        <v>50</v>
      </c>
      <c r="E41" s="44" t="s">
        <v>662</v>
      </c>
      <c r="F41" s="44" t="s">
        <v>622</v>
      </c>
      <c r="G41" s="45">
        <v>9</v>
      </c>
      <c r="H41" s="46">
        <v>9</v>
      </c>
    </row>
    <row r="42" spans="2:8" x14ac:dyDescent="0.3">
      <c r="B42" s="46">
        <v>13</v>
      </c>
      <c r="C42" s="44" t="s">
        <v>600</v>
      </c>
      <c r="D42" s="44" t="s">
        <v>112</v>
      </c>
      <c r="E42" s="44" t="s">
        <v>525</v>
      </c>
      <c r="F42" s="44" t="s">
        <v>560</v>
      </c>
      <c r="G42" s="45">
        <v>9</v>
      </c>
      <c r="H42" s="46">
        <v>9</v>
      </c>
    </row>
    <row r="43" spans="2:8" x14ac:dyDescent="0.3">
      <c r="B43" s="46">
        <v>14</v>
      </c>
      <c r="C43" s="44" t="s">
        <v>547</v>
      </c>
      <c r="D43" s="44" t="s">
        <v>356</v>
      </c>
      <c r="E43" s="44" t="s">
        <v>13</v>
      </c>
      <c r="F43" s="44" t="s">
        <v>560</v>
      </c>
      <c r="G43" s="45">
        <v>0</v>
      </c>
      <c r="H43" s="46">
        <v>0</v>
      </c>
    </row>
    <row r="44" spans="2:8" x14ac:dyDescent="0.3">
      <c r="B44" s="46">
        <v>15</v>
      </c>
      <c r="C44" s="44" t="s">
        <v>26</v>
      </c>
      <c r="D44" s="44" t="s">
        <v>77</v>
      </c>
      <c r="E44" s="44" t="s">
        <v>20</v>
      </c>
      <c r="F44" s="44" t="s">
        <v>560</v>
      </c>
      <c r="G44" s="45">
        <v>0</v>
      </c>
      <c r="H44" s="46">
        <v>0</v>
      </c>
    </row>
    <row r="45" spans="2:8" x14ac:dyDescent="0.3">
      <c r="B45" s="46">
        <v>16</v>
      </c>
      <c r="C45" s="44" t="s">
        <v>541</v>
      </c>
      <c r="D45" s="44" t="s">
        <v>276</v>
      </c>
      <c r="E45" s="44" t="s">
        <v>525</v>
      </c>
      <c r="F45" s="44" t="s">
        <v>560</v>
      </c>
      <c r="G45" s="45">
        <v>0</v>
      </c>
      <c r="H45" s="46">
        <v>0</v>
      </c>
    </row>
    <row r="46" spans="2:8" x14ac:dyDescent="0.3">
      <c r="B46" s="153"/>
      <c r="C46" s="154"/>
      <c r="D46" s="154"/>
      <c r="E46" s="154"/>
      <c r="F46" s="154"/>
      <c r="G46" s="154"/>
      <c r="H46" s="153"/>
    </row>
    <row r="47" spans="2:8" ht="19.95" customHeight="1" x14ac:dyDescent="0.3">
      <c r="B47" s="335" t="s">
        <v>672</v>
      </c>
      <c r="C47" s="336"/>
      <c r="D47" s="336"/>
      <c r="E47" s="336"/>
      <c r="F47" s="336"/>
      <c r="G47" s="336"/>
      <c r="H47" s="337"/>
    </row>
    <row r="48" spans="2:8" x14ac:dyDescent="0.3">
      <c r="B48" s="51" t="s">
        <v>76</v>
      </c>
      <c r="C48" s="51" t="s">
        <v>0</v>
      </c>
      <c r="D48" s="51" t="s">
        <v>1</v>
      </c>
      <c r="E48" s="51" t="s">
        <v>10</v>
      </c>
      <c r="F48" s="51" t="s">
        <v>83</v>
      </c>
      <c r="G48" s="51" t="s">
        <v>74</v>
      </c>
      <c r="H48" s="51" t="s">
        <v>75</v>
      </c>
    </row>
    <row r="49" spans="2:8" x14ac:dyDescent="0.3">
      <c r="B49" s="46">
        <v>1</v>
      </c>
      <c r="C49" s="44" t="s">
        <v>63</v>
      </c>
      <c r="D49" s="44" t="s">
        <v>342</v>
      </c>
      <c r="E49" s="44" t="s">
        <v>23</v>
      </c>
      <c r="F49" s="44" t="s">
        <v>560</v>
      </c>
      <c r="G49" s="45">
        <v>40</v>
      </c>
      <c r="H49" s="46">
        <v>40</v>
      </c>
    </row>
    <row r="50" spans="2:8" x14ac:dyDescent="0.3">
      <c r="B50" s="46">
        <v>2</v>
      </c>
      <c r="C50" s="44" t="s">
        <v>776</v>
      </c>
      <c r="D50" s="44" t="s">
        <v>28</v>
      </c>
      <c r="E50" s="44" t="s">
        <v>658</v>
      </c>
      <c r="F50" s="44" t="s">
        <v>622</v>
      </c>
      <c r="G50" s="45">
        <v>17</v>
      </c>
      <c r="H50" s="46">
        <v>17</v>
      </c>
    </row>
    <row r="51" spans="2:8" x14ac:dyDescent="0.3">
      <c r="B51" s="46">
        <v>3</v>
      </c>
      <c r="C51" s="44" t="s">
        <v>153</v>
      </c>
      <c r="D51" s="44" t="s">
        <v>154</v>
      </c>
      <c r="E51" s="44" t="s">
        <v>525</v>
      </c>
      <c r="F51" s="44" t="s">
        <v>560</v>
      </c>
      <c r="G51" s="45">
        <v>17</v>
      </c>
      <c r="H51" s="46">
        <v>17</v>
      </c>
    </row>
    <row r="52" spans="2:8" x14ac:dyDescent="0.3">
      <c r="B52" s="46">
        <v>4</v>
      </c>
      <c r="C52" s="44" t="s">
        <v>468</v>
      </c>
      <c r="D52" s="44" t="s">
        <v>149</v>
      </c>
      <c r="E52" s="44" t="s">
        <v>657</v>
      </c>
      <c r="F52" s="44" t="s">
        <v>725</v>
      </c>
      <c r="G52" s="45">
        <v>15</v>
      </c>
      <c r="H52" s="46">
        <v>15</v>
      </c>
    </row>
    <row r="53" spans="2:8" x14ac:dyDescent="0.3">
      <c r="B53" s="46">
        <v>5</v>
      </c>
      <c r="C53" s="44" t="s">
        <v>448</v>
      </c>
      <c r="D53" s="44" t="s">
        <v>90</v>
      </c>
      <c r="E53" s="44" t="s">
        <v>23</v>
      </c>
      <c r="F53" s="44" t="s">
        <v>560</v>
      </c>
      <c r="G53" s="45">
        <v>15</v>
      </c>
      <c r="H53" s="46">
        <v>15</v>
      </c>
    </row>
    <row r="54" spans="2:8" x14ac:dyDescent="0.3">
      <c r="B54" s="46">
        <v>6</v>
      </c>
      <c r="C54" s="44" t="s">
        <v>776</v>
      </c>
      <c r="D54" s="44" t="s">
        <v>785</v>
      </c>
      <c r="E54" s="44" t="s">
        <v>660</v>
      </c>
      <c r="F54" s="44" t="s">
        <v>622</v>
      </c>
      <c r="G54" s="45">
        <v>13</v>
      </c>
      <c r="H54" s="46">
        <v>13</v>
      </c>
    </row>
    <row r="55" spans="2:8" x14ac:dyDescent="0.3">
      <c r="B55" s="46">
        <v>7</v>
      </c>
      <c r="C55" s="44" t="s">
        <v>126</v>
      </c>
      <c r="D55" s="44" t="s">
        <v>39</v>
      </c>
      <c r="E55" s="44" t="s">
        <v>23</v>
      </c>
      <c r="F55" s="44" t="s">
        <v>560</v>
      </c>
      <c r="G55" s="45">
        <v>13</v>
      </c>
      <c r="H55" s="46">
        <v>13</v>
      </c>
    </row>
    <row r="56" spans="2:8" x14ac:dyDescent="0.3">
      <c r="B56" s="46">
        <v>8</v>
      </c>
      <c r="C56" s="44" t="s">
        <v>777</v>
      </c>
      <c r="D56" s="44" t="s">
        <v>768</v>
      </c>
      <c r="E56" s="44" t="s">
        <v>657</v>
      </c>
      <c r="F56" s="44" t="s">
        <v>725</v>
      </c>
      <c r="G56" s="45">
        <v>11</v>
      </c>
      <c r="H56" s="46">
        <v>11</v>
      </c>
    </row>
    <row r="57" spans="2:8" x14ac:dyDescent="0.3">
      <c r="B57" s="46">
        <v>9</v>
      </c>
      <c r="C57" s="44" t="s">
        <v>448</v>
      </c>
      <c r="D57" s="44" t="s">
        <v>380</v>
      </c>
      <c r="E57" s="44" t="s">
        <v>258</v>
      </c>
      <c r="F57" s="44" t="s">
        <v>560</v>
      </c>
      <c r="G57" s="45">
        <v>11</v>
      </c>
      <c r="H57" s="46">
        <v>11</v>
      </c>
    </row>
    <row r="58" spans="2:8" x14ac:dyDescent="0.3">
      <c r="B58" s="46">
        <v>10</v>
      </c>
      <c r="C58" s="44" t="s">
        <v>341</v>
      </c>
      <c r="D58" s="44" t="s">
        <v>342</v>
      </c>
      <c r="E58" s="44" t="s">
        <v>658</v>
      </c>
      <c r="F58" s="44" t="s">
        <v>622</v>
      </c>
      <c r="G58" s="45">
        <v>10</v>
      </c>
      <c r="H58" s="46">
        <v>10</v>
      </c>
    </row>
    <row r="59" spans="2:8" x14ac:dyDescent="0.3">
      <c r="B59" s="46">
        <v>11</v>
      </c>
      <c r="C59" s="44" t="s">
        <v>97</v>
      </c>
      <c r="D59" s="44" t="s">
        <v>557</v>
      </c>
      <c r="E59" s="44" t="s">
        <v>23</v>
      </c>
      <c r="F59" s="44" t="s">
        <v>560</v>
      </c>
      <c r="G59" s="45">
        <v>10</v>
      </c>
      <c r="H59" s="46">
        <v>10</v>
      </c>
    </row>
    <row r="60" spans="2:8" x14ac:dyDescent="0.3">
      <c r="B60" s="46">
        <v>12</v>
      </c>
      <c r="C60" s="44" t="s">
        <v>778</v>
      </c>
      <c r="D60" s="44" t="s">
        <v>769</v>
      </c>
      <c r="E60" s="44" t="s">
        <v>657</v>
      </c>
      <c r="F60" s="44" t="s">
        <v>725</v>
      </c>
      <c r="G60" s="45">
        <v>9</v>
      </c>
      <c r="H60" s="46">
        <v>9</v>
      </c>
    </row>
    <row r="61" spans="2:8" x14ac:dyDescent="0.3">
      <c r="B61" s="46">
        <v>13</v>
      </c>
      <c r="C61" s="44" t="s">
        <v>26</v>
      </c>
      <c r="D61" s="44" t="s">
        <v>32</v>
      </c>
      <c r="E61" s="44" t="s">
        <v>20</v>
      </c>
      <c r="F61" s="44" t="s">
        <v>560</v>
      </c>
      <c r="G61" s="45">
        <v>9</v>
      </c>
      <c r="H61" s="46">
        <v>9</v>
      </c>
    </row>
    <row r="62" spans="2:8" x14ac:dyDescent="0.3">
      <c r="B62" s="46">
        <v>14</v>
      </c>
      <c r="C62" s="44" t="s">
        <v>770</v>
      </c>
      <c r="D62" s="44" t="s">
        <v>794</v>
      </c>
      <c r="E62" s="44" t="s">
        <v>659</v>
      </c>
      <c r="F62" s="44" t="s">
        <v>622</v>
      </c>
      <c r="G62" s="45">
        <v>8</v>
      </c>
      <c r="H62" s="46">
        <v>8</v>
      </c>
    </row>
    <row r="63" spans="2:8" x14ac:dyDescent="0.3">
      <c r="B63" s="46">
        <v>15</v>
      </c>
      <c r="C63" s="44" t="s">
        <v>779</v>
      </c>
      <c r="D63" s="44" t="s">
        <v>771</v>
      </c>
      <c r="E63" s="44" t="s">
        <v>659</v>
      </c>
      <c r="F63" s="44" t="s">
        <v>622</v>
      </c>
      <c r="G63" s="45">
        <v>7</v>
      </c>
      <c r="H63" s="46">
        <v>7</v>
      </c>
    </row>
    <row r="64" spans="2:8" x14ac:dyDescent="0.3">
      <c r="B64" s="46">
        <v>16</v>
      </c>
      <c r="C64" s="44" t="s">
        <v>780</v>
      </c>
      <c r="D64" s="44" t="s">
        <v>772</v>
      </c>
      <c r="E64" s="44" t="s">
        <v>657</v>
      </c>
      <c r="F64" s="44" t="s">
        <v>725</v>
      </c>
      <c r="G64" s="45">
        <v>6</v>
      </c>
      <c r="H64" s="46">
        <v>6</v>
      </c>
    </row>
    <row r="65" spans="2:8" x14ac:dyDescent="0.3">
      <c r="B65" s="46">
        <v>17</v>
      </c>
      <c r="C65" s="44" t="s">
        <v>781</v>
      </c>
      <c r="D65" s="44" t="s">
        <v>773</v>
      </c>
      <c r="E65" s="44" t="s">
        <v>657</v>
      </c>
      <c r="F65" s="44" t="s">
        <v>725</v>
      </c>
      <c r="G65" s="45">
        <v>5</v>
      </c>
      <c r="H65" s="46">
        <v>5</v>
      </c>
    </row>
    <row r="66" spans="2:8" x14ac:dyDescent="0.3">
      <c r="B66" s="46">
        <v>18</v>
      </c>
      <c r="C66" s="44" t="s">
        <v>782</v>
      </c>
      <c r="D66" s="44" t="s">
        <v>774</v>
      </c>
      <c r="E66" s="44" t="s">
        <v>657</v>
      </c>
      <c r="F66" s="44" t="s">
        <v>725</v>
      </c>
      <c r="G66" s="45">
        <v>4</v>
      </c>
      <c r="H66" s="46">
        <v>4</v>
      </c>
    </row>
    <row r="67" spans="2:8" x14ac:dyDescent="0.3">
      <c r="B67" s="46">
        <v>19</v>
      </c>
      <c r="C67" s="44" t="s">
        <v>720</v>
      </c>
      <c r="D67" s="44" t="s">
        <v>759</v>
      </c>
      <c r="E67" s="44" t="s">
        <v>659</v>
      </c>
      <c r="F67" s="44" t="s">
        <v>622</v>
      </c>
      <c r="G67" s="45">
        <v>3</v>
      </c>
      <c r="H67" s="46">
        <v>3</v>
      </c>
    </row>
    <row r="68" spans="2:8" x14ac:dyDescent="0.3">
      <c r="B68" s="46">
        <v>20</v>
      </c>
      <c r="C68" s="44" t="s">
        <v>468</v>
      </c>
      <c r="D68" s="44" t="s">
        <v>775</v>
      </c>
      <c r="E68" s="44" t="s">
        <v>657</v>
      </c>
      <c r="F68" s="44" t="s">
        <v>725</v>
      </c>
      <c r="G68" s="45">
        <v>2</v>
      </c>
      <c r="H68" s="46">
        <v>2</v>
      </c>
    </row>
    <row r="69" spans="2:8" x14ac:dyDescent="0.3">
      <c r="B69" s="153"/>
      <c r="C69" s="154"/>
      <c r="D69" s="154"/>
      <c r="E69" s="154"/>
      <c r="F69" s="154"/>
      <c r="G69" s="154"/>
      <c r="H69" s="153"/>
    </row>
    <row r="70" spans="2:8" ht="19.95" customHeight="1" x14ac:dyDescent="0.3">
      <c r="B70" s="335" t="s">
        <v>673</v>
      </c>
      <c r="C70" s="336"/>
      <c r="D70" s="336"/>
      <c r="E70" s="336"/>
      <c r="F70" s="336"/>
      <c r="G70" s="336"/>
      <c r="H70" s="337"/>
    </row>
    <row r="71" spans="2:8" x14ac:dyDescent="0.3">
      <c r="B71" s="51" t="s">
        <v>76</v>
      </c>
      <c r="C71" s="51" t="s">
        <v>0</v>
      </c>
      <c r="D71" s="51" t="s">
        <v>1</v>
      </c>
      <c r="E71" s="51" t="s">
        <v>10</v>
      </c>
      <c r="F71" s="51" t="s">
        <v>83</v>
      </c>
      <c r="G71" s="51" t="s">
        <v>74</v>
      </c>
      <c r="H71" s="51" t="s">
        <v>75</v>
      </c>
    </row>
    <row r="72" spans="2:8" x14ac:dyDescent="0.3">
      <c r="B72" s="46">
        <v>1</v>
      </c>
      <c r="C72" s="44" t="s">
        <v>800</v>
      </c>
      <c r="D72" s="44" t="s">
        <v>829</v>
      </c>
      <c r="E72" s="44" t="s">
        <v>657</v>
      </c>
      <c r="F72" s="44" t="s">
        <v>725</v>
      </c>
      <c r="G72" s="45">
        <v>20</v>
      </c>
      <c r="H72" s="46">
        <v>20</v>
      </c>
    </row>
    <row r="73" spans="2:8" x14ac:dyDescent="0.3">
      <c r="B73" s="46">
        <v>2</v>
      </c>
      <c r="C73" s="44" t="s">
        <v>579</v>
      </c>
      <c r="D73" s="44" t="s">
        <v>279</v>
      </c>
      <c r="E73" s="44" t="s">
        <v>524</v>
      </c>
      <c r="F73" s="44" t="s">
        <v>560</v>
      </c>
      <c r="G73" s="45">
        <v>20</v>
      </c>
      <c r="H73" s="46">
        <v>20</v>
      </c>
    </row>
    <row r="74" spans="2:8" x14ac:dyDescent="0.3">
      <c r="B74" s="46">
        <v>3</v>
      </c>
      <c r="C74" s="44" t="s">
        <v>770</v>
      </c>
      <c r="D74" s="44" t="s">
        <v>830</v>
      </c>
      <c r="E74" s="44" t="s">
        <v>659</v>
      </c>
      <c r="F74" s="44" t="s">
        <v>622</v>
      </c>
      <c r="G74" s="45">
        <v>17</v>
      </c>
      <c r="H74" s="46">
        <v>17</v>
      </c>
    </row>
    <row r="75" spans="2:8" x14ac:dyDescent="0.3">
      <c r="B75" s="46">
        <v>4</v>
      </c>
      <c r="C75" s="44" t="s">
        <v>123</v>
      </c>
      <c r="D75" s="44" t="s">
        <v>124</v>
      </c>
      <c r="E75" s="44" t="s">
        <v>13</v>
      </c>
      <c r="F75" s="44" t="s">
        <v>560</v>
      </c>
      <c r="G75" s="45">
        <v>17</v>
      </c>
      <c r="H75" s="46">
        <v>17</v>
      </c>
    </row>
    <row r="76" spans="2:8" x14ac:dyDescent="0.3">
      <c r="B76" s="46">
        <v>5</v>
      </c>
      <c r="C76" s="44" t="s">
        <v>801</v>
      </c>
      <c r="D76" s="44" t="s">
        <v>802</v>
      </c>
      <c r="E76" s="44" t="s">
        <v>876</v>
      </c>
      <c r="F76" s="44" t="s">
        <v>622</v>
      </c>
      <c r="G76" s="45">
        <v>15</v>
      </c>
      <c r="H76" s="46">
        <v>15</v>
      </c>
    </row>
    <row r="77" spans="2:8" x14ac:dyDescent="0.3">
      <c r="B77" s="46">
        <v>6</v>
      </c>
      <c r="C77" s="44" t="s">
        <v>46</v>
      </c>
      <c r="D77" s="44" t="s">
        <v>47</v>
      </c>
      <c r="E77" s="44" t="s">
        <v>23</v>
      </c>
      <c r="F77" s="44" t="s">
        <v>560</v>
      </c>
      <c r="G77" s="45">
        <v>15</v>
      </c>
      <c r="H77" s="46">
        <v>15</v>
      </c>
    </row>
    <row r="78" spans="2:8" x14ac:dyDescent="0.3">
      <c r="B78" s="46">
        <v>7</v>
      </c>
      <c r="C78" s="44" t="s">
        <v>819</v>
      </c>
      <c r="D78" s="44" t="s">
        <v>803</v>
      </c>
      <c r="E78" s="44" t="s">
        <v>657</v>
      </c>
      <c r="F78" s="44" t="s">
        <v>725</v>
      </c>
      <c r="G78" s="45">
        <v>13</v>
      </c>
      <c r="H78" s="46">
        <v>13</v>
      </c>
    </row>
    <row r="79" spans="2:8" x14ac:dyDescent="0.3">
      <c r="B79" s="46">
        <v>8</v>
      </c>
      <c r="C79" s="44" t="s">
        <v>176</v>
      </c>
      <c r="D79" s="44" t="s">
        <v>173</v>
      </c>
      <c r="E79" s="44" t="s">
        <v>13</v>
      </c>
      <c r="F79" s="44" t="s">
        <v>560</v>
      </c>
      <c r="G79" s="45">
        <v>13</v>
      </c>
      <c r="H79" s="46">
        <v>13</v>
      </c>
    </row>
    <row r="80" spans="2:8" x14ac:dyDescent="0.3">
      <c r="B80" s="46">
        <v>9</v>
      </c>
      <c r="C80" s="44" t="s">
        <v>820</v>
      </c>
      <c r="D80" s="44" t="s">
        <v>804</v>
      </c>
      <c r="E80" s="44" t="s">
        <v>665</v>
      </c>
      <c r="F80" s="44" t="s">
        <v>622</v>
      </c>
      <c r="G80" s="45">
        <v>11</v>
      </c>
      <c r="H80" s="46">
        <v>11</v>
      </c>
    </row>
    <row r="81" spans="2:8" x14ac:dyDescent="0.3">
      <c r="B81" s="46">
        <v>10</v>
      </c>
      <c r="C81" s="44" t="s">
        <v>526</v>
      </c>
      <c r="D81" s="44" t="s">
        <v>519</v>
      </c>
      <c r="E81" s="44" t="s">
        <v>525</v>
      </c>
      <c r="F81" s="44" t="s">
        <v>560</v>
      </c>
      <c r="G81" s="45">
        <v>11</v>
      </c>
      <c r="H81" s="46">
        <v>11</v>
      </c>
    </row>
    <row r="82" spans="2:8" x14ac:dyDescent="0.3">
      <c r="B82" s="46">
        <v>11</v>
      </c>
      <c r="C82" s="44" t="s">
        <v>821</v>
      </c>
      <c r="D82" s="44" t="s">
        <v>380</v>
      </c>
      <c r="E82" s="44" t="s">
        <v>661</v>
      </c>
      <c r="F82" s="44" t="s">
        <v>622</v>
      </c>
      <c r="G82" s="45">
        <v>10</v>
      </c>
      <c r="H82" s="46">
        <v>10</v>
      </c>
    </row>
    <row r="83" spans="2:8" x14ac:dyDescent="0.3">
      <c r="B83" s="46">
        <v>12</v>
      </c>
      <c r="C83" s="44" t="s">
        <v>642</v>
      </c>
      <c r="D83" s="44" t="s">
        <v>643</v>
      </c>
      <c r="E83" s="44" t="s">
        <v>23</v>
      </c>
      <c r="F83" s="44" t="s">
        <v>560</v>
      </c>
      <c r="G83" s="45">
        <v>10</v>
      </c>
      <c r="H83" s="46">
        <v>10</v>
      </c>
    </row>
    <row r="84" spans="2:8" x14ac:dyDescent="0.3">
      <c r="B84" s="46">
        <v>13</v>
      </c>
      <c r="C84" s="44" t="s">
        <v>822</v>
      </c>
      <c r="D84" s="44" t="s">
        <v>805</v>
      </c>
      <c r="E84" s="44" t="s">
        <v>659</v>
      </c>
      <c r="F84" s="44" t="s">
        <v>622</v>
      </c>
      <c r="G84" s="45">
        <v>9</v>
      </c>
      <c r="H84" s="46">
        <v>9</v>
      </c>
    </row>
    <row r="85" spans="2:8" x14ac:dyDescent="0.3">
      <c r="B85" s="46">
        <v>14</v>
      </c>
      <c r="C85" s="44" t="s">
        <v>691</v>
      </c>
      <c r="D85" s="44" t="s">
        <v>692</v>
      </c>
      <c r="E85" s="44" t="s">
        <v>23</v>
      </c>
      <c r="F85" s="44" t="s">
        <v>560</v>
      </c>
      <c r="G85" s="45">
        <v>9</v>
      </c>
      <c r="H85" s="46">
        <v>9</v>
      </c>
    </row>
    <row r="86" spans="2:8" x14ac:dyDescent="0.3">
      <c r="B86" s="46">
        <v>15</v>
      </c>
      <c r="C86" s="44" t="s">
        <v>714</v>
      </c>
      <c r="D86" s="44" t="s">
        <v>802</v>
      </c>
      <c r="E86" s="44" t="s">
        <v>658</v>
      </c>
      <c r="F86" s="44" t="s">
        <v>622</v>
      </c>
      <c r="G86" s="45">
        <v>8</v>
      </c>
      <c r="H86" s="46">
        <v>8</v>
      </c>
    </row>
    <row r="87" spans="2:8" x14ac:dyDescent="0.3">
      <c r="B87" s="46">
        <v>16</v>
      </c>
      <c r="C87" s="44" t="s">
        <v>806</v>
      </c>
      <c r="D87" s="44" t="s">
        <v>807</v>
      </c>
      <c r="E87" s="44" t="s">
        <v>657</v>
      </c>
      <c r="F87" s="44" t="s">
        <v>725</v>
      </c>
      <c r="G87" s="45">
        <v>7</v>
      </c>
      <c r="H87" s="46">
        <v>7</v>
      </c>
    </row>
    <row r="88" spans="2:8" x14ac:dyDescent="0.3">
      <c r="B88" s="46">
        <v>17</v>
      </c>
      <c r="C88" s="44" t="s">
        <v>823</v>
      </c>
      <c r="D88" s="44" t="s">
        <v>808</v>
      </c>
      <c r="E88" s="44" t="s">
        <v>657</v>
      </c>
      <c r="F88" s="44" t="s">
        <v>725</v>
      </c>
      <c r="G88" s="45">
        <v>6</v>
      </c>
      <c r="H88" s="46">
        <v>6</v>
      </c>
    </row>
    <row r="89" spans="2:8" x14ac:dyDescent="0.3">
      <c r="B89" s="46">
        <v>18</v>
      </c>
      <c r="C89" s="44" t="s">
        <v>824</v>
      </c>
      <c r="D89" s="44" t="s">
        <v>809</v>
      </c>
      <c r="E89" s="44" t="s">
        <v>657</v>
      </c>
      <c r="F89" s="44" t="s">
        <v>725</v>
      </c>
      <c r="G89" s="45">
        <v>5</v>
      </c>
      <c r="H89" s="46">
        <v>5</v>
      </c>
    </row>
    <row r="90" spans="2:8" x14ac:dyDescent="0.3">
      <c r="B90" s="46">
        <v>19</v>
      </c>
      <c r="C90" s="44" t="s">
        <v>810</v>
      </c>
      <c r="D90" s="44" t="s">
        <v>39</v>
      </c>
      <c r="E90" s="44" t="s">
        <v>220</v>
      </c>
      <c r="F90" s="44" t="s">
        <v>831</v>
      </c>
      <c r="G90" s="45">
        <v>4</v>
      </c>
      <c r="H90" s="46">
        <v>4</v>
      </c>
    </row>
    <row r="91" spans="2:8" x14ac:dyDescent="0.3">
      <c r="B91" s="46">
        <v>20</v>
      </c>
      <c r="C91" s="44" t="s">
        <v>811</v>
      </c>
      <c r="D91" s="44" t="s">
        <v>812</v>
      </c>
      <c r="E91" s="44" t="s">
        <v>657</v>
      </c>
      <c r="F91" s="44" t="s">
        <v>725</v>
      </c>
      <c r="G91" s="45">
        <v>3</v>
      </c>
      <c r="H91" s="46">
        <v>3</v>
      </c>
    </row>
    <row r="92" spans="2:8" x14ac:dyDescent="0.3">
      <c r="B92" s="46">
        <v>21</v>
      </c>
      <c r="C92" s="44" t="s">
        <v>813</v>
      </c>
      <c r="D92" s="44" t="s">
        <v>814</v>
      </c>
      <c r="E92" s="44" t="s">
        <v>657</v>
      </c>
      <c r="F92" s="44" t="s">
        <v>725</v>
      </c>
      <c r="G92" s="45">
        <v>2</v>
      </c>
      <c r="H92" s="46">
        <v>2</v>
      </c>
    </row>
    <row r="93" spans="2:8" x14ac:dyDescent="0.3">
      <c r="B93" s="46">
        <v>22</v>
      </c>
      <c r="C93" s="44" t="s">
        <v>770</v>
      </c>
      <c r="D93" s="44" t="s">
        <v>827</v>
      </c>
      <c r="E93" s="44" t="s">
        <v>659</v>
      </c>
      <c r="F93" s="44" t="s">
        <v>622</v>
      </c>
      <c r="G93" s="45">
        <v>1</v>
      </c>
      <c r="H93" s="46">
        <v>1</v>
      </c>
    </row>
    <row r="94" spans="2:8" x14ac:dyDescent="0.3">
      <c r="B94" s="46">
        <v>23</v>
      </c>
      <c r="C94" s="44" t="s">
        <v>825</v>
      </c>
      <c r="D94" s="44" t="s">
        <v>815</v>
      </c>
      <c r="E94" s="44" t="s">
        <v>657</v>
      </c>
      <c r="F94" s="44" t="s">
        <v>725</v>
      </c>
      <c r="G94" s="45">
        <v>0</v>
      </c>
      <c r="H94" s="46">
        <v>0</v>
      </c>
    </row>
    <row r="95" spans="2:8" x14ac:dyDescent="0.3">
      <c r="B95" s="46">
        <v>24</v>
      </c>
      <c r="C95" s="44" t="s">
        <v>826</v>
      </c>
      <c r="D95" s="44" t="s">
        <v>816</v>
      </c>
      <c r="E95" s="44" t="s">
        <v>658</v>
      </c>
      <c r="F95" s="44" t="s">
        <v>622</v>
      </c>
      <c r="G95" s="45">
        <v>0</v>
      </c>
      <c r="H95" s="46">
        <v>0</v>
      </c>
    </row>
    <row r="96" spans="2:8" x14ac:dyDescent="0.3">
      <c r="B96" s="46">
        <v>25</v>
      </c>
      <c r="C96" s="44" t="s">
        <v>817</v>
      </c>
      <c r="D96" s="44" t="s">
        <v>828</v>
      </c>
      <c r="E96" s="44" t="s">
        <v>657</v>
      </c>
      <c r="F96" s="44" t="s">
        <v>725</v>
      </c>
      <c r="G96" s="45">
        <v>0</v>
      </c>
      <c r="H96" s="46">
        <v>0</v>
      </c>
    </row>
    <row r="97" spans="2:8" x14ac:dyDescent="0.3">
      <c r="B97" s="46">
        <v>26</v>
      </c>
      <c r="C97" s="44" t="s">
        <v>750</v>
      </c>
      <c r="D97" s="44" t="s">
        <v>90</v>
      </c>
      <c r="E97" s="44" t="s">
        <v>658</v>
      </c>
      <c r="F97" s="44" t="s">
        <v>622</v>
      </c>
      <c r="G97" s="45">
        <v>0</v>
      </c>
      <c r="H97" s="46">
        <v>0</v>
      </c>
    </row>
    <row r="98" spans="2:8" x14ac:dyDescent="0.3">
      <c r="B98" s="46">
        <v>27</v>
      </c>
      <c r="C98" s="44" t="s">
        <v>818</v>
      </c>
      <c r="D98" s="44" t="s">
        <v>519</v>
      </c>
      <c r="E98" s="44" t="s">
        <v>657</v>
      </c>
      <c r="F98" s="44" t="s">
        <v>725</v>
      </c>
      <c r="G98" s="45">
        <v>0</v>
      </c>
      <c r="H98" s="46">
        <v>0</v>
      </c>
    </row>
    <row r="99" spans="2:8" x14ac:dyDescent="0.3">
      <c r="B99" s="46">
        <v>28</v>
      </c>
      <c r="C99" s="44" t="s">
        <v>832</v>
      </c>
      <c r="D99" s="44" t="s">
        <v>149</v>
      </c>
      <c r="E99" s="44" t="s">
        <v>834</v>
      </c>
      <c r="F99" s="44" t="s">
        <v>622</v>
      </c>
      <c r="G99" s="45">
        <v>0</v>
      </c>
      <c r="H99" s="46">
        <v>0</v>
      </c>
    </row>
    <row r="100" spans="2:8" x14ac:dyDescent="0.3">
      <c r="B100" s="46">
        <v>29</v>
      </c>
      <c r="C100" s="44" t="s">
        <v>704</v>
      </c>
      <c r="D100" s="44" t="s">
        <v>833</v>
      </c>
      <c r="E100" s="44" t="s">
        <v>657</v>
      </c>
      <c r="F100" s="44" t="s">
        <v>725</v>
      </c>
      <c r="G100" s="45">
        <v>0</v>
      </c>
      <c r="H100" s="46">
        <v>0</v>
      </c>
    </row>
    <row r="101" spans="2:8" x14ac:dyDescent="0.3">
      <c r="B101" s="153"/>
      <c r="C101" s="154"/>
      <c r="D101" s="154"/>
      <c r="E101" s="154"/>
      <c r="F101" s="154"/>
      <c r="G101" s="154"/>
      <c r="H101" s="153"/>
    </row>
    <row r="102" spans="2:8" ht="19.95" customHeight="1" x14ac:dyDescent="0.3">
      <c r="B102" s="335" t="s">
        <v>674</v>
      </c>
      <c r="C102" s="336"/>
      <c r="D102" s="336"/>
      <c r="E102" s="336"/>
      <c r="F102" s="336"/>
      <c r="G102" s="336"/>
      <c r="H102" s="337"/>
    </row>
    <row r="103" spans="2:8" x14ac:dyDescent="0.3">
      <c r="B103" s="51" t="s">
        <v>76</v>
      </c>
      <c r="C103" s="51" t="s">
        <v>0</v>
      </c>
      <c r="D103" s="51" t="s">
        <v>1</v>
      </c>
      <c r="E103" s="51" t="s">
        <v>10</v>
      </c>
      <c r="F103" s="51" t="s">
        <v>83</v>
      </c>
      <c r="G103" s="51" t="s">
        <v>74</v>
      </c>
      <c r="H103" s="51" t="s">
        <v>75</v>
      </c>
    </row>
    <row r="104" spans="2:8" x14ac:dyDescent="0.3">
      <c r="B104" s="46">
        <v>1</v>
      </c>
      <c r="C104" s="44" t="s">
        <v>749</v>
      </c>
      <c r="D104" s="44" t="s">
        <v>756</v>
      </c>
      <c r="E104" s="44" t="s">
        <v>659</v>
      </c>
      <c r="F104" s="44" t="s">
        <v>622</v>
      </c>
      <c r="G104" s="45">
        <v>20</v>
      </c>
      <c r="H104" s="46">
        <v>20</v>
      </c>
    </row>
    <row r="105" spans="2:8" x14ac:dyDescent="0.3">
      <c r="B105" s="46">
        <v>2</v>
      </c>
      <c r="C105" s="44" t="s">
        <v>562</v>
      </c>
      <c r="D105" s="44" t="s">
        <v>49</v>
      </c>
      <c r="E105" s="44" t="s">
        <v>524</v>
      </c>
      <c r="F105" s="44" t="s">
        <v>560</v>
      </c>
      <c r="G105" s="45">
        <v>20</v>
      </c>
      <c r="H105" s="46">
        <v>20</v>
      </c>
    </row>
    <row r="106" spans="2:8" x14ac:dyDescent="0.3">
      <c r="B106" s="46">
        <v>3</v>
      </c>
      <c r="C106" s="44" t="s">
        <v>751</v>
      </c>
      <c r="D106" s="44" t="s">
        <v>132</v>
      </c>
      <c r="E106" s="44" t="s">
        <v>659</v>
      </c>
      <c r="F106" s="44" t="s">
        <v>622</v>
      </c>
      <c r="G106" s="45">
        <v>17</v>
      </c>
      <c r="H106" s="46">
        <v>17</v>
      </c>
    </row>
    <row r="107" spans="2:8" x14ac:dyDescent="0.3">
      <c r="B107" s="46">
        <v>4</v>
      </c>
      <c r="C107" s="44" t="s">
        <v>602</v>
      </c>
      <c r="D107" s="44" t="s">
        <v>603</v>
      </c>
      <c r="E107" s="44" t="s">
        <v>20</v>
      </c>
      <c r="F107" s="44" t="s">
        <v>560</v>
      </c>
      <c r="G107" s="45">
        <v>17</v>
      </c>
      <c r="H107" s="46">
        <v>17</v>
      </c>
    </row>
    <row r="108" spans="2:8" x14ac:dyDescent="0.3">
      <c r="B108" s="46">
        <v>5</v>
      </c>
      <c r="C108" s="44" t="s">
        <v>752</v>
      </c>
      <c r="D108" s="44" t="s">
        <v>17</v>
      </c>
      <c r="E108" s="44" t="s">
        <v>657</v>
      </c>
      <c r="F108" s="44" t="s">
        <v>725</v>
      </c>
      <c r="G108" s="45">
        <v>15</v>
      </c>
      <c r="H108" s="46">
        <v>15</v>
      </c>
    </row>
    <row r="109" spans="2:8" x14ac:dyDescent="0.3">
      <c r="B109" s="46">
        <v>6</v>
      </c>
      <c r="C109" s="44" t="s">
        <v>3</v>
      </c>
      <c r="D109" s="44" t="s">
        <v>107</v>
      </c>
      <c r="E109" s="44" t="s">
        <v>20</v>
      </c>
      <c r="F109" s="44" t="s">
        <v>560</v>
      </c>
      <c r="G109" s="45">
        <v>15</v>
      </c>
      <c r="H109" s="46">
        <v>15</v>
      </c>
    </row>
    <row r="110" spans="2:8" x14ac:dyDescent="0.3">
      <c r="B110" s="46">
        <v>7</v>
      </c>
      <c r="C110" s="44" t="s">
        <v>754</v>
      </c>
      <c r="D110" s="44" t="s">
        <v>757</v>
      </c>
      <c r="E110" s="44" t="s">
        <v>661</v>
      </c>
      <c r="F110" s="44" t="s">
        <v>622</v>
      </c>
      <c r="G110" s="45">
        <v>13</v>
      </c>
      <c r="H110" s="46">
        <v>13</v>
      </c>
    </row>
    <row r="111" spans="2:8" x14ac:dyDescent="0.3">
      <c r="B111" s="46">
        <v>8</v>
      </c>
      <c r="C111" s="44" t="s">
        <v>614</v>
      </c>
      <c r="D111" s="44" t="s">
        <v>25</v>
      </c>
      <c r="E111" s="44" t="s">
        <v>23</v>
      </c>
      <c r="F111" s="44" t="s">
        <v>560</v>
      </c>
      <c r="G111" s="45">
        <v>13</v>
      </c>
      <c r="H111" s="46">
        <v>13</v>
      </c>
    </row>
    <row r="112" spans="2:8" x14ac:dyDescent="0.3">
      <c r="B112" s="46">
        <v>9</v>
      </c>
      <c r="C112" s="44" t="s">
        <v>750</v>
      </c>
      <c r="D112" s="44" t="s">
        <v>380</v>
      </c>
      <c r="E112" s="44" t="s">
        <v>658</v>
      </c>
      <c r="F112" s="44" t="s">
        <v>622</v>
      </c>
      <c r="G112" s="45">
        <v>11</v>
      </c>
      <c r="H112" s="46">
        <v>11</v>
      </c>
    </row>
    <row r="113" spans="2:8" x14ac:dyDescent="0.3">
      <c r="B113" s="46">
        <v>10</v>
      </c>
      <c r="C113" s="44" t="s">
        <v>753</v>
      </c>
      <c r="D113" s="44" t="s">
        <v>758</v>
      </c>
      <c r="E113" s="44" t="s">
        <v>661</v>
      </c>
      <c r="F113" s="44" t="s">
        <v>622</v>
      </c>
      <c r="G113" s="45">
        <v>10</v>
      </c>
      <c r="H113" s="46">
        <v>10</v>
      </c>
    </row>
    <row r="114" spans="2:8" x14ac:dyDescent="0.3">
      <c r="B114" s="46">
        <v>11</v>
      </c>
      <c r="C114" s="44" t="s">
        <v>754</v>
      </c>
      <c r="D114" s="44" t="s">
        <v>759</v>
      </c>
      <c r="E114" s="44" t="s">
        <v>661</v>
      </c>
      <c r="F114" s="44" t="s">
        <v>622</v>
      </c>
      <c r="G114" s="45">
        <v>9</v>
      </c>
      <c r="H114" s="46">
        <v>9</v>
      </c>
    </row>
    <row r="115" spans="2:8" x14ac:dyDescent="0.3">
      <c r="B115" s="46">
        <v>12</v>
      </c>
      <c r="C115" s="44" t="s">
        <v>755</v>
      </c>
      <c r="D115" s="44" t="s">
        <v>247</v>
      </c>
      <c r="E115" s="44" t="s">
        <v>661</v>
      </c>
      <c r="F115" s="44" t="s">
        <v>622</v>
      </c>
      <c r="G115" s="45">
        <v>8</v>
      </c>
      <c r="H115" s="46">
        <v>8</v>
      </c>
    </row>
    <row r="116" spans="2:8" x14ac:dyDescent="0.3">
      <c r="B116" s="153"/>
      <c r="C116" s="154"/>
      <c r="D116" s="154"/>
      <c r="E116" s="154"/>
      <c r="F116" s="154"/>
      <c r="G116" s="154"/>
      <c r="H116" s="153"/>
    </row>
    <row r="117" spans="2:8" ht="19.95" customHeight="1" x14ac:dyDescent="0.3">
      <c r="B117" s="335" t="s">
        <v>675</v>
      </c>
      <c r="C117" s="336"/>
      <c r="D117" s="336"/>
      <c r="E117" s="336"/>
      <c r="F117" s="336"/>
      <c r="G117" s="336"/>
      <c r="H117" s="337"/>
    </row>
    <row r="118" spans="2:8" x14ac:dyDescent="0.3">
      <c r="B118" s="51" t="s">
        <v>76</v>
      </c>
      <c r="C118" s="51" t="s">
        <v>0</v>
      </c>
      <c r="D118" s="51" t="s">
        <v>1</v>
      </c>
      <c r="E118" s="51" t="s">
        <v>10</v>
      </c>
      <c r="F118" s="51" t="s">
        <v>83</v>
      </c>
      <c r="G118" s="51" t="s">
        <v>74</v>
      </c>
      <c r="H118" s="51" t="s">
        <v>75</v>
      </c>
    </row>
    <row r="119" spans="2:8" x14ac:dyDescent="0.3">
      <c r="B119" s="46">
        <v>1</v>
      </c>
      <c r="C119" s="44" t="s">
        <v>189</v>
      </c>
      <c r="D119" s="44" t="s">
        <v>302</v>
      </c>
      <c r="E119" s="44" t="s">
        <v>343</v>
      </c>
      <c r="F119" s="44" t="s">
        <v>831</v>
      </c>
      <c r="G119" s="45">
        <v>28</v>
      </c>
      <c r="H119" s="46">
        <v>28</v>
      </c>
    </row>
    <row r="120" spans="2:8" x14ac:dyDescent="0.3">
      <c r="B120" s="46">
        <v>2</v>
      </c>
      <c r="C120" s="44" t="s">
        <v>864</v>
      </c>
      <c r="D120" s="44" t="s">
        <v>858</v>
      </c>
      <c r="E120" s="44" t="s">
        <v>658</v>
      </c>
      <c r="F120" s="44" t="s">
        <v>622</v>
      </c>
      <c r="G120" s="45">
        <v>20</v>
      </c>
      <c r="H120" s="46">
        <v>20</v>
      </c>
    </row>
    <row r="121" spans="2:8" x14ac:dyDescent="0.3">
      <c r="B121" s="46">
        <v>3</v>
      </c>
      <c r="C121" s="44" t="s">
        <v>605</v>
      </c>
      <c r="D121" s="44" t="s">
        <v>40</v>
      </c>
      <c r="E121" s="44" t="s">
        <v>23</v>
      </c>
      <c r="F121" s="44" t="s">
        <v>560</v>
      </c>
      <c r="G121" s="45">
        <v>20</v>
      </c>
      <c r="H121" s="46">
        <v>20</v>
      </c>
    </row>
    <row r="122" spans="2:8" x14ac:dyDescent="0.3">
      <c r="B122" s="46">
        <v>4</v>
      </c>
      <c r="C122" s="44" t="s">
        <v>859</v>
      </c>
      <c r="D122" s="44" t="s">
        <v>865</v>
      </c>
      <c r="E122" s="44" t="s">
        <v>659</v>
      </c>
      <c r="F122" s="44" t="s">
        <v>622</v>
      </c>
      <c r="G122" s="45">
        <v>17</v>
      </c>
      <c r="H122" s="46">
        <v>17</v>
      </c>
    </row>
    <row r="123" spans="2:8" x14ac:dyDescent="0.3">
      <c r="B123" s="46">
        <v>5</v>
      </c>
      <c r="C123" s="44" t="s">
        <v>187</v>
      </c>
      <c r="D123" s="44" t="s">
        <v>511</v>
      </c>
      <c r="E123" s="44" t="s">
        <v>525</v>
      </c>
      <c r="F123" s="44" t="s">
        <v>560</v>
      </c>
      <c r="G123" s="45">
        <v>17</v>
      </c>
      <c r="H123" s="46">
        <v>17</v>
      </c>
    </row>
    <row r="124" spans="2:8" x14ac:dyDescent="0.3">
      <c r="B124" s="46">
        <v>6</v>
      </c>
      <c r="C124" s="44" t="s">
        <v>860</v>
      </c>
      <c r="D124" s="44" t="s">
        <v>866</v>
      </c>
      <c r="E124" s="44" t="s">
        <v>657</v>
      </c>
      <c r="F124" s="44" t="s">
        <v>725</v>
      </c>
      <c r="G124" s="45">
        <v>15</v>
      </c>
      <c r="H124" s="46">
        <v>15</v>
      </c>
    </row>
    <row r="125" spans="2:8" x14ac:dyDescent="0.3">
      <c r="B125" s="46">
        <v>7</v>
      </c>
      <c r="C125" s="44" t="s">
        <v>57</v>
      </c>
      <c r="D125" s="44" t="s">
        <v>39</v>
      </c>
      <c r="E125" s="44" t="s">
        <v>13</v>
      </c>
      <c r="F125" s="44" t="s">
        <v>560</v>
      </c>
      <c r="G125" s="45">
        <v>13</v>
      </c>
      <c r="H125" s="46">
        <v>13</v>
      </c>
    </row>
    <row r="126" spans="2:8" x14ac:dyDescent="0.3">
      <c r="B126" s="46">
        <v>8</v>
      </c>
      <c r="C126" s="44" t="s">
        <v>861</v>
      </c>
      <c r="D126" s="44" t="s">
        <v>867</v>
      </c>
      <c r="E126" s="44" t="s">
        <v>658</v>
      </c>
      <c r="F126" s="44" t="s">
        <v>622</v>
      </c>
      <c r="G126" s="45">
        <v>11</v>
      </c>
      <c r="H126" s="46">
        <v>11</v>
      </c>
    </row>
    <row r="127" spans="2:8" x14ac:dyDescent="0.3">
      <c r="B127" s="46">
        <v>9</v>
      </c>
      <c r="C127" s="44" t="s">
        <v>596</v>
      </c>
      <c r="D127" s="44" t="s">
        <v>694</v>
      </c>
      <c r="E127" s="44" t="s">
        <v>595</v>
      </c>
      <c r="F127" s="44" t="s">
        <v>560</v>
      </c>
      <c r="G127" s="45">
        <v>11</v>
      </c>
      <c r="H127" s="46">
        <v>11</v>
      </c>
    </row>
    <row r="128" spans="2:8" x14ac:dyDescent="0.3">
      <c r="B128" s="46">
        <v>10</v>
      </c>
      <c r="C128" s="44" t="s">
        <v>862</v>
      </c>
      <c r="D128" s="44" t="s">
        <v>132</v>
      </c>
      <c r="E128" s="44" t="s">
        <v>659</v>
      </c>
      <c r="F128" s="44" t="s">
        <v>622</v>
      </c>
      <c r="G128" s="45">
        <v>10</v>
      </c>
      <c r="H128" s="46">
        <v>10</v>
      </c>
    </row>
    <row r="129" spans="2:8" x14ac:dyDescent="0.3">
      <c r="B129" s="46">
        <v>11</v>
      </c>
      <c r="C129" s="44" t="s">
        <v>271</v>
      </c>
      <c r="D129" s="44" t="s">
        <v>588</v>
      </c>
      <c r="E129" s="44" t="s">
        <v>20</v>
      </c>
      <c r="F129" s="44" t="s">
        <v>560</v>
      </c>
      <c r="G129" s="45">
        <v>10</v>
      </c>
      <c r="H129" s="46">
        <v>10</v>
      </c>
    </row>
    <row r="130" spans="2:8" x14ac:dyDescent="0.3">
      <c r="B130" s="46">
        <v>12</v>
      </c>
      <c r="C130" s="44" t="s">
        <v>863</v>
      </c>
      <c r="D130" s="44" t="s">
        <v>868</v>
      </c>
      <c r="E130" s="44" t="s">
        <v>658</v>
      </c>
      <c r="F130" s="44" t="s">
        <v>622</v>
      </c>
      <c r="G130" s="45">
        <v>9</v>
      </c>
      <c r="H130" s="46">
        <v>9</v>
      </c>
    </row>
    <row r="131" spans="2:8" x14ac:dyDescent="0.3">
      <c r="B131" s="46">
        <v>13</v>
      </c>
      <c r="C131" s="44" t="s">
        <v>26</v>
      </c>
      <c r="D131" s="44" t="s">
        <v>553</v>
      </c>
      <c r="E131" s="44" t="s">
        <v>20</v>
      </c>
      <c r="F131" s="44" t="s">
        <v>560</v>
      </c>
      <c r="G131" s="45">
        <v>9</v>
      </c>
      <c r="H131" s="46">
        <v>9</v>
      </c>
    </row>
    <row r="133" spans="2:8" ht="19.95" customHeight="1" x14ac:dyDescent="0.3">
      <c r="B133" s="332" t="s">
        <v>676</v>
      </c>
      <c r="C133" s="333"/>
      <c r="D133" s="333"/>
      <c r="E133" s="333"/>
      <c r="F133" s="333"/>
      <c r="G133" s="333"/>
      <c r="H133" s="334"/>
    </row>
    <row r="134" spans="2:8" x14ac:dyDescent="0.3">
      <c r="B134" s="52" t="s">
        <v>76</v>
      </c>
      <c r="C134" s="52" t="s">
        <v>0</v>
      </c>
      <c r="D134" s="52" t="s">
        <v>1</v>
      </c>
      <c r="E134" s="52" t="s">
        <v>10</v>
      </c>
      <c r="F134" s="52" t="s">
        <v>83</v>
      </c>
      <c r="G134" s="52" t="s">
        <v>74</v>
      </c>
      <c r="H134" s="52" t="s">
        <v>75</v>
      </c>
    </row>
    <row r="135" spans="2:8" x14ac:dyDescent="0.3">
      <c r="B135" s="53">
        <v>1</v>
      </c>
      <c r="C135" s="44" t="s">
        <v>798</v>
      </c>
      <c r="D135" s="44" t="s">
        <v>799</v>
      </c>
      <c r="E135" s="44" t="s">
        <v>657</v>
      </c>
      <c r="F135" s="44" t="s">
        <v>725</v>
      </c>
      <c r="G135" s="54">
        <v>20</v>
      </c>
      <c r="H135" s="53">
        <v>20</v>
      </c>
    </row>
    <row r="137" spans="2:8" ht="19.95" customHeight="1" x14ac:dyDescent="0.3">
      <c r="B137" s="332" t="s">
        <v>677</v>
      </c>
      <c r="C137" s="333"/>
      <c r="D137" s="333"/>
      <c r="E137" s="333"/>
      <c r="F137" s="333"/>
      <c r="G137" s="333"/>
      <c r="H137" s="334"/>
    </row>
    <row r="138" spans="2:8" x14ac:dyDescent="0.3">
      <c r="B138" s="52" t="s">
        <v>76</v>
      </c>
      <c r="C138" s="52" t="s">
        <v>0</v>
      </c>
      <c r="D138" s="52" t="s">
        <v>1</v>
      </c>
      <c r="E138" s="52" t="s">
        <v>10</v>
      </c>
      <c r="F138" s="52" t="s">
        <v>83</v>
      </c>
      <c r="G138" s="52" t="s">
        <v>74</v>
      </c>
      <c r="H138" s="52" t="s">
        <v>75</v>
      </c>
    </row>
    <row r="139" spans="2:8" x14ac:dyDescent="0.3">
      <c r="B139" s="53">
        <v>1</v>
      </c>
      <c r="C139" s="44" t="s">
        <v>435</v>
      </c>
      <c r="D139" s="44" t="s">
        <v>302</v>
      </c>
      <c r="E139" s="44" t="s">
        <v>657</v>
      </c>
      <c r="F139" s="44" t="s">
        <v>725</v>
      </c>
      <c r="G139" s="54">
        <v>20</v>
      </c>
      <c r="H139" s="53">
        <v>20</v>
      </c>
    </row>
    <row r="141" spans="2:8" ht="18" x14ac:dyDescent="0.3">
      <c r="B141" s="332" t="s">
        <v>678</v>
      </c>
      <c r="C141" s="333"/>
      <c r="D141" s="333"/>
      <c r="E141" s="333"/>
      <c r="F141" s="333"/>
      <c r="G141" s="333"/>
      <c r="H141" s="334"/>
    </row>
    <row r="142" spans="2:8" x14ac:dyDescent="0.3">
      <c r="B142" s="52" t="s">
        <v>76</v>
      </c>
      <c r="C142" s="52" t="s">
        <v>0</v>
      </c>
      <c r="D142" s="52" t="s">
        <v>1</v>
      </c>
      <c r="E142" s="52" t="s">
        <v>10</v>
      </c>
      <c r="F142" s="52" t="s">
        <v>83</v>
      </c>
      <c r="G142" s="52" t="s">
        <v>74</v>
      </c>
      <c r="H142" s="52" t="s">
        <v>75</v>
      </c>
    </row>
    <row r="143" spans="2:8" x14ac:dyDescent="0.3">
      <c r="B143" s="53">
        <v>1</v>
      </c>
      <c r="C143" s="44" t="s">
        <v>189</v>
      </c>
      <c r="D143" s="44" t="s">
        <v>302</v>
      </c>
      <c r="E143" s="44" t="s">
        <v>343</v>
      </c>
      <c r="F143" s="44" t="s">
        <v>831</v>
      </c>
      <c r="G143" s="54">
        <v>35</v>
      </c>
      <c r="H143" s="53">
        <v>35</v>
      </c>
    </row>
    <row r="144" spans="2:8" x14ac:dyDescent="0.3">
      <c r="B144" s="53">
        <v>2</v>
      </c>
      <c r="C144" s="44" t="s">
        <v>57</v>
      </c>
      <c r="D144" s="44" t="s">
        <v>519</v>
      </c>
      <c r="E144" s="44" t="s">
        <v>23</v>
      </c>
      <c r="F144" s="44" t="s">
        <v>560</v>
      </c>
      <c r="G144" s="54">
        <v>20</v>
      </c>
      <c r="H144" s="53">
        <v>20</v>
      </c>
    </row>
    <row r="145" spans="2:8" x14ac:dyDescent="0.3">
      <c r="B145" s="53">
        <v>3</v>
      </c>
      <c r="C145" s="44" t="s">
        <v>57</v>
      </c>
      <c r="D145" s="44" t="s">
        <v>28</v>
      </c>
      <c r="E145" s="44" t="s">
        <v>23</v>
      </c>
      <c r="F145" s="44" t="s">
        <v>560</v>
      </c>
      <c r="G145" s="54">
        <v>17</v>
      </c>
      <c r="H145" s="53">
        <v>17</v>
      </c>
    </row>
    <row r="146" spans="2:8" x14ac:dyDescent="0.3">
      <c r="B146" s="53">
        <v>4</v>
      </c>
      <c r="C146" s="44" t="s">
        <v>618</v>
      </c>
      <c r="D146" s="44" t="s">
        <v>511</v>
      </c>
      <c r="E146" s="44" t="s">
        <v>551</v>
      </c>
      <c r="F146" s="44" t="s">
        <v>831</v>
      </c>
      <c r="G146" s="54">
        <v>17</v>
      </c>
      <c r="H146" s="53">
        <v>17</v>
      </c>
    </row>
    <row r="147" spans="2:8" x14ac:dyDescent="0.3">
      <c r="B147" s="53">
        <v>5</v>
      </c>
      <c r="C147" s="44" t="s">
        <v>645</v>
      </c>
      <c r="D147" s="44" t="s">
        <v>646</v>
      </c>
      <c r="E147" s="44" t="s">
        <v>525</v>
      </c>
      <c r="F147" s="44" t="s">
        <v>560</v>
      </c>
      <c r="G147" s="54">
        <v>0</v>
      </c>
      <c r="H147" s="53">
        <v>0</v>
      </c>
    </row>
  </sheetData>
  <sheetProtection algorithmName="SHA-512" hashValue="rz7EXTDFTrgWcDp0RXBjIeJ9SpUukKpA9UnpVgZxFaW677H0MsmoRxuQeVWo5jUW527M11Kyyz0XNMOp1WkRwQ==" saltValue="kBHo1V6iq2y8vaAYr7oNdA==" spinCount="100000" sheet="1" objects="1" scenarios="1"/>
  <mergeCells count="11">
    <mergeCell ref="B1:H1"/>
    <mergeCell ref="B117:H117"/>
    <mergeCell ref="B133:H133"/>
    <mergeCell ref="B137:H137"/>
    <mergeCell ref="B141:H141"/>
    <mergeCell ref="B5:H5"/>
    <mergeCell ref="B15:H15"/>
    <mergeCell ref="B28:H28"/>
    <mergeCell ref="B47:H47"/>
    <mergeCell ref="B70:H70"/>
    <mergeCell ref="B102:H10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ED098-EC7E-41C3-9946-3D8E91880AE1}">
  <sheetPr>
    <tabColor rgb="FF00B050"/>
  </sheetPr>
  <dimension ref="B2:H26"/>
  <sheetViews>
    <sheetView zoomScaleNormal="100" zoomScaleSheetLayoutView="100" workbookViewId="0">
      <selection activeCell="B24" sqref="B24:H24"/>
    </sheetView>
  </sheetViews>
  <sheetFormatPr baseColWidth="10" defaultRowHeight="14.4" x14ac:dyDescent="0.3"/>
  <cols>
    <col min="1" max="1" width="3.44140625" customWidth="1"/>
    <col min="3" max="3" width="23.6640625" bestFit="1" customWidth="1"/>
    <col min="4" max="4" width="15.109375" bestFit="1" customWidth="1"/>
    <col min="5" max="5" width="21.109375" customWidth="1"/>
    <col min="6" max="6" width="18.44140625" customWidth="1"/>
    <col min="7" max="7" width="12.44140625" customWidth="1"/>
    <col min="8" max="8" width="12.6640625" customWidth="1"/>
  </cols>
  <sheetData>
    <row r="2" spans="2:8" ht="19.95" customHeight="1" x14ac:dyDescent="0.3">
      <c r="B2" s="338" t="s">
        <v>629</v>
      </c>
      <c r="C2" s="339"/>
      <c r="D2" s="339"/>
      <c r="E2" s="339"/>
      <c r="F2" s="339"/>
      <c r="G2" s="339"/>
      <c r="H2" s="340"/>
    </row>
    <row r="3" spans="2:8" x14ac:dyDescent="0.3">
      <c r="B3" s="51" t="s">
        <v>76</v>
      </c>
      <c r="C3" s="51" t="s">
        <v>0</v>
      </c>
      <c r="D3" s="51" t="s">
        <v>1</v>
      </c>
      <c r="E3" s="51" t="s">
        <v>10</v>
      </c>
      <c r="F3" s="51" t="s">
        <v>83</v>
      </c>
      <c r="G3" s="51" t="s">
        <v>74</v>
      </c>
      <c r="H3" s="51" t="s">
        <v>75</v>
      </c>
    </row>
    <row r="4" spans="2:8" x14ac:dyDescent="0.3">
      <c r="B4" s="46">
        <v>1</v>
      </c>
      <c r="C4" s="44" t="s">
        <v>435</v>
      </c>
      <c r="D4" s="44" t="s">
        <v>486</v>
      </c>
      <c r="E4" s="44" t="s">
        <v>548</v>
      </c>
      <c r="F4" s="44" t="s">
        <v>560</v>
      </c>
      <c r="G4" s="45">
        <v>20</v>
      </c>
      <c r="H4" s="46">
        <v>20</v>
      </c>
    </row>
    <row r="5" spans="2:8" x14ac:dyDescent="0.3">
      <c r="B5" s="49"/>
      <c r="C5" s="50"/>
      <c r="D5" s="50"/>
      <c r="E5" s="50"/>
      <c r="F5" s="50"/>
      <c r="G5" s="50"/>
      <c r="H5" s="49"/>
    </row>
    <row r="6" spans="2:8" ht="19.95" customHeight="1" x14ac:dyDescent="0.3">
      <c r="B6" s="335" t="s">
        <v>630</v>
      </c>
      <c r="C6" s="336"/>
      <c r="D6" s="336"/>
      <c r="E6" s="336"/>
      <c r="F6" s="336"/>
      <c r="G6" s="336"/>
      <c r="H6" s="337"/>
    </row>
    <row r="7" spans="2:8" x14ac:dyDescent="0.3">
      <c r="B7" s="51" t="s">
        <v>76</v>
      </c>
      <c r="C7" s="51" t="s">
        <v>0</v>
      </c>
      <c r="D7" s="51" t="s">
        <v>1</v>
      </c>
      <c r="E7" s="51" t="s">
        <v>10</v>
      </c>
      <c r="F7" s="51" t="s">
        <v>83</v>
      </c>
      <c r="G7" s="51" t="s">
        <v>74</v>
      </c>
      <c r="H7" s="51" t="s">
        <v>75</v>
      </c>
    </row>
    <row r="8" spans="2:8" x14ac:dyDescent="0.3">
      <c r="B8" s="46">
        <v>1</v>
      </c>
      <c r="C8" s="44" t="s">
        <v>308</v>
      </c>
      <c r="D8" s="44" t="s">
        <v>47</v>
      </c>
      <c r="E8" s="44" t="s">
        <v>309</v>
      </c>
      <c r="F8" s="44" t="s">
        <v>560</v>
      </c>
      <c r="G8" s="45">
        <v>20</v>
      </c>
      <c r="H8" s="46">
        <v>20</v>
      </c>
    </row>
    <row r="9" spans="2:8" x14ac:dyDescent="0.3">
      <c r="B9" s="46">
        <v>2</v>
      </c>
      <c r="C9" s="44" t="s">
        <v>550</v>
      </c>
      <c r="D9" s="44" t="s">
        <v>77</v>
      </c>
      <c r="E9" s="44" t="s">
        <v>561</v>
      </c>
      <c r="F9" s="44" t="s">
        <v>560</v>
      </c>
      <c r="G9" s="45">
        <v>17</v>
      </c>
      <c r="H9" s="46">
        <v>17</v>
      </c>
    </row>
    <row r="10" spans="2:8" x14ac:dyDescent="0.3">
      <c r="B10" s="49"/>
      <c r="C10" s="50"/>
      <c r="D10" s="50"/>
      <c r="E10" s="50"/>
      <c r="F10" s="50"/>
      <c r="G10" s="50"/>
      <c r="H10" s="49"/>
    </row>
    <row r="11" spans="2:8" ht="19.95" customHeight="1" x14ac:dyDescent="0.3">
      <c r="B11" s="335" t="s">
        <v>631</v>
      </c>
      <c r="C11" s="336"/>
      <c r="D11" s="336"/>
      <c r="E11" s="336"/>
      <c r="F11" s="336"/>
      <c r="G11" s="336"/>
      <c r="H11" s="337"/>
    </row>
    <row r="12" spans="2:8" x14ac:dyDescent="0.3">
      <c r="B12" s="51" t="s">
        <v>76</v>
      </c>
      <c r="C12" s="51" t="s">
        <v>0</v>
      </c>
      <c r="D12" s="51" t="s">
        <v>1</v>
      </c>
      <c r="E12" s="51" t="s">
        <v>10</v>
      </c>
      <c r="F12" s="51" t="s">
        <v>83</v>
      </c>
      <c r="G12" s="51" t="s">
        <v>74</v>
      </c>
      <c r="H12" s="51" t="s">
        <v>75</v>
      </c>
    </row>
    <row r="13" spans="2:8" x14ac:dyDescent="0.3">
      <c r="B13" s="46">
        <v>1</v>
      </c>
      <c r="C13" s="44" t="s">
        <v>550</v>
      </c>
      <c r="D13" s="44" t="s">
        <v>519</v>
      </c>
      <c r="E13" s="44" t="s">
        <v>561</v>
      </c>
      <c r="F13" s="44" t="s">
        <v>560</v>
      </c>
      <c r="G13" s="45">
        <v>20</v>
      </c>
      <c r="H13" s="46">
        <v>20</v>
      </c>
    </row>
    <row r="15" spans="2:8" ht="19.95" customHeight="1" x14ac:dyDescent="0.3">
      <c r="B15" s="332" t="s">
        <v>632</v>
      </c>
      <c r="C15" s="333"/>
      <c r="D15" s="333"/>
      <c r="E15" s="333"/>
      <c r="F15" s="333"/>
      <c r="G15" s="333"/>
      <c r="H15" s="334"/>
    </row>
    <row r="16" spans="2:8" x14ac:dyDescent="0.3">
      <c r="B16" s="52" t="s">
        <v>76</v>
      </c>
      <c r="C16" s="52" t="s">
        <v>0</v>
      </c>
      <c r="D16" s="52" t="s">
        <v>1</v>
      </c>
      <c r="E16" s="52" t="s">
        <v>10</v>
      </c>
      <c r="F16" s="52" t="s">
        <v>83</v>
      </c>
      <c r="G16" s="52" t="s">
        <v>74</v>
      </c>
      <c r="H16" s="52" t="s">
        <v>75</v>
      </c>
    </row>
    <row r="17" spans="2:8" x14ac:dyDescent="0.3">
      <c r="B17" s="53">
        <v>1</v>
      </c>
      <c r="C17" s="44" t="s">
        <v>620</v>
      </c>
      <c r="D17" s="44" t="s">
        <v>77</v>
      </c>
      <c r="E17" s="44" t="s">
        <v>621</v>
      </c>
      <c r="F17" s="44" t="s">
        <v>622</v>
      </c>
      <c r="G17" s="54">
        <v>20</v>
      </c>
      <c r="H17" s="53">
        <v>20</v>
      </c>
    </row>
    <row r="19" spans="2:8" ht="19.95" customHeight="1" x14ac:dyDescent="0.3">
      <c r="B19" s="332" t="s">
        <v>633</v>
      </c>
      <c r="C19" s="333"/>
      <c r="D19" s="333"/>
      <c r="E19" s="333"/>
      <c r="F19" s="333"/>
      <c r="G19" s="333"/>
      <c r="H19" s="334"/>
    </row>
    <row r="20" spans="2:8" x14ac:dyDescent="0.3">
      <c r="B20" s="52" t="s">
        <v>76</v>
      </c>
      <c r="C20" s="52" t="s">
        <v>0</v>
      </c>
      <c r="D20" s="52" t="s">
        <v>1</v>
      </c>
      <c r="E20" s="52" t="s">
        <v>10</v>
      </c>
      <c r="F20" s="52" t="s">
        <v>83</v>
      </c>
      <c r="G20" s="52" t="s">
        <v>74</v>
      </c>
      <c r="H20" s="52" t="s">
        <v>75</v>
      </c>
    </row>
    <row r="21" spans="2:8" x14ac:dyDescent="0.3">
      <c r="B21" s="53">
        <v>1</v>
      </c>
      <c r="C21" s="44" t="s">
        <v>435</v>
      </c>
      <c r="D21" s="44" t="s">
        <v>302</v>
      </c>
      <c r="E21" s="44" t="s">
        <v>548</v>
      </c>
      <c r="F21" s="44" t="s">
        <v>560</v>
      </c>
      <c r="G21" s="54">
        <v>20</v>
      </c>
      <c r="H21" s="53">
        <v>20</v>
      </c>
    </row>
    <row r="22" spans="2:8" x14ac:dyDescent="0.3">
      <c r="B22" s="53">
        <v>2</v>
      </c>
      <c r="C22" s="44" t="s">
        <v>601</v>
      </c>
      <c r="D22" s="44" t="s">
        <v>540</v>
      </c>
      <c r="E22" s="44" t="s">
        <v>237</v>
      </c>
      <c r="F22" s="44" t="s">
        <v>560</v>
      </c>
      <c r="G22" s="54">
        <v>17</v>
      </c>
      <c r="H22" s="53">
        <v>17</v>
      </c>
    </row>
    <row r="24" spans="2:8" ht="18" x14ac:dyDescent="0.3">
      <c r="B24" s="332" t="s">
        <v>634</v>
      </c>
      <c r="C24" s="333"/>
      <c r="D24" s="333"/>
      <c r="E24" s="333"/>
      <c r="F24" s="333"/>
      <c r="G24" s="333"/>
      <c r="H24" s="334"/>
    </row>
    <row r="25" spans="2:8" x14ac:dyDescent="0.3">
      <c r="B25" s="52" t="s">
        <v>76</v>
      </c>
      <c r="C25" s="52" t="s">
        <v>0</v>
      </c>
      <c r="D25" s="52" t="s">
        <v>1</v>
      </c>
      <c r="E25" s="52" t="s">
        <v>10</v>
      </c>
      <c r="F25" s="52" t="s">
        <v>83</v>
      </c>
      <c r="G25" s="52" t="s">
        <v>74</v>
      </c>
      <c r="H25" s="52" t="s">
        <v>75</v>
      </c>
    </row>
    <row r="26" spans="2:8" x14ac:dyDescent="0.3">
      <c r="B26" s="53">
        <v>1</v>
      </c>
      <c r="C26" s="44" t="s">
        <v>618</v>
      </c>
      <c r="D26" s="44" t="s">
        <v>511</v>
      </c>
      <c r="E26" s="44" t="s">
        <v>551</v>
      </c>
      <c r="F26" s="44" t="s">
        <v>560</v>
      </c>
      <c r="G26" s="54">
        <v>20</v>
      </c>
      <c r="H26" s="53">
        <v>20</v>
      </c>
    </row>
  </sheetData>
  <mergeCells count="6">
    <mergeCell ref="B11:H11"/>
    <mergeCell ref="B15:H15"/>
    <mergeCell ref="B19:H19"/>
    <mergeCell ref="B24:H24"/>
    <mergeCell ref="B2:H2"/>
    <mergeCell ref="B6:H6"/>
  </mergeCells>
  <printOptions horizontalCentered="1"/>
  <pageMargins left="0.19685039370078741" right="0.19685039370078741" top="0.39370078740157483" bottom="0.39370078740157483" header="0.19685039370078741" footer="0.19685039370078741"/>
  <pageSetup paperSize="9" orientation="landscape" horizontalDpi="4294967292" verticalDpi="4294967292" r:id="rId1"/>
  <headerFooter>
    <oddHeader>&amp;L&amp;D&amp;C&amp;A</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3</vt:i4>
      </vt:variant>
    </vt:vector>
  </HeadingPairs>
  <TitlesOfParts>
    <vt:vector size="12" baseType="lpstr">
      <vt:lpstr>Championnat Grand Est</vt:lpstr>
      <vt:lpstr>à compléter</vt:lpstr>
      <vt:lpstr>Matrice classement</vt:lpstr>
      <vt:lpstr>Liste Pilotes</vt:lpstr>
      <vt:lpstr>Trophée CA</vt:lpstr>
      <vt:lpstr>Trophée C-A</vt:lpstr>
      <vt:lpstr>Simplifié Grand Est</vt:lpstr>
      <vt:lpstr>Simplifié Trophée C-A</vt:lpstr>
      <vt:lpstr>Simplifié Trophée CA</vt:lpstr>
      <vt:lpstr>'Championnat Grand Est'!Impression_des_titres</vt:lpstr>
      <vt:lpstr>'Trophée CA'!Impression_des_titres</vt:lpstr>
      <vt:lpstr>'Trophée C-A'!Impression_des_titres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Sylvain</dc:creator>
  <cp:lastModifiedBy>Luc GREMILLET</cp:lastModifiedBy>
  <cp:lastPrinted>2017-12-12T21:45:00Z</cp:lastPrinted>
  <dcterms:created xsi:type="dcterms:W3CDTF">2011-04-03T08:53:38Z</dcterms:created>
  <dcterms:modified xsi:type="dcterms:W3CDTF">2020-10-13T08:32:50Z</dcterms:modified>
</cp:coreProperties>
</file>